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9375" windowHeight="47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142" i="1"/>
  <c r="D142"/>
  <c r="K142"/>
  <c r="O141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18"/>
  <c r="N141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18"/>
  <c r="U141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18"/>
  <c r="T119"/>
  <c r="T120"/>
  <c r="T121"/>
  <c r="T122"/>
  <c r="T123"/>
  <c r="T124"/>
  <c r="T125"/>
  <c r="T126"/>
  <c r="T127"/>
  <c r="T128"/>
  <c r="T129"/>
  <c r="T130"/>
  <c r="T131"/>
  <c r="T132"/>
  <c r="T133"/>
  <c r="T134"/>
  <c r="T135"/>
  <c r="T136"/>
  <c r="T137"/>
  <c r="T138"/>
  <c r="T139"/>
  <c r="T140"/>
  <c r="T141"/>
  <c r="T118"/>
  <c r="M141"/>
  <c r="P89"/>
  <c r="U89"/>
  <c r="D100"/>
  <c r="K88"/>
  <c r="D89"/>
  <c r="D88"/>
  <c r="D34"/>
  <c r="D70"/>
  <c r="N88"/>
  <c r="N77"/>
  <c r="N78"/>
  <c r="N79"/>
  <c r="N80"/>
  <c r="N81"/>
  <c r="N82"/>
  <c r="N83"/>
  <c r="N84"/>
  <c r="N85"/>
  <c r="N86"/>
  <c r="N87"/>
  <c r="N76"/>
  <c r="M89"/>
  <c r="M88"/>
  <c r="M77"/>
  <c r="M78"/>
  <c r="M79"/>
  <c r="M80"/>
  <c r="M81"/>
  <c r="M82"/>
  <c r="M83"/>
  <c r="M84"/>
  <c r="M85"/>
  <c r="M86"/>
  <c r="M87"/>
  <c r="M76"/>
  <c r="I89"/>
  <c r="I88"/>
  <c r="I77"/>
  <c r="I78"/>
  <c r="I79"/>
  <c r="I80"/>
  <c r="I81"/>
  <c r="I82"/>
  <c r="I83"/>
  <c r="I84"/>
  <c r="I85"/>
  <c r="I86"/>
  <c r="I87"/>
  <c r="I76"/>
  <c r="M70"/>
  <c r="N7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40"/>
  <c r="N34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6"/>
  <c r="M34"/>
  <c r="M29"/>
  <c r="M30"/>
  <c r="M31"/>
  <c r="M32"/>
  <c r="M33"/>
  <c r="M28"/>
  <c r="I70"/>
  <c r="I69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44"/>
  <c r="I34"/>
  <c r="I41"/>
  <c r="I42"/>
  <c r="I40"/>
  <c r="I29"/>
  <c r="I30"/>
  <c r="I31"/>
  <c r="I32"/>
  <c r="I33"/>
  <c r="I28"/>
  <c r="I8"/>
  <c r="I9"/>
  <c r="I10"/>
  <c r="I11"/>
  <c r="I13"/>
  <c r="I14"/>
  <c r="I15"/>
  <c r="I16"/>
  <c r="I17"/>
  <c r="I18"/>
  <c r="I19"/>
  <c r="I20"/>
  <c r="I21"/>
  <c r="I22"/>
  <c r="I23"/>
  <c r="I24"/>
  <c r="I25"/>
  <c r="I26"/>
  <c r="I6"/>
  <c r="U88"/>
  <c r="U70"/>
  <c r="U34"/>
  <c r="O34"/>
  <c r="O70"/>
  <c r="O88"/>
  <c r="T88"/>
  <c r="Q85"/>
  <c r="R85" s="1"/>
  <c r="Q87"/>
  <c r="R87" s="1"/>
  <c r="T70"/>
  <c r="Q45"/>
  <c r="R45" s="1"/>
  <c r="Q47"/>
  <c r="R47" s="1"/>
  <c r="Q49"/>
  <c r="R49" s="1"/>
  <c r="Q51"/>
  <c r="R51" s="1"/>
  <c r="T34"/>
  <c r="Q81"/>
  <c r="R81" s="1"/>
  <c r="Q83"/>
  <c r="R83" s="1"/>
  <c r="Q86"/>
  <c r="R86" s="1"/>
  <c r="P88"/>
  <c r="Q44"/>
  <c r="R44" s="1"/>
  <c r="Q48"/>
  <c r="R48" s="1"/>
  <c r="Q50"/>
  <c r="R50" s="1"/>
  <c r="Q63"/>
  <c r="R63" s="1"/>
  <c r="Q65"/>
  <c r="R65" s="1"/>
  <c r="Q67"/>
  <c r="R67" s="1"/>
  <c r="P70"/>
  <c r="P34"/>
  <c r="K89"/>
  <c r="R33"/>
  <c r="K70"/>
  <c r="K34"/>
  <c r="K141"/>
  <c r="D117"/>
  <c r="D141"/>
  <c r="Q78"/>
  <c r="R78" s="1"/>
  <c r="Q80"/>
  <c r="R80" s="1"/>
  <c r="Q82"/>
  <c r="R82" s="1"/>
  <c r="Q76"/>
  <c r="R76" s="1"/>
  <c r="Q41"/>
  <c r="R41" s="1"/>
  <c r="Q42"/>
  <c r="R42" s="1"/>
  <c r="Q46"/>
  <c r="R46" s="1"/>
  <c r="Q53"/>
  <c r="R53" s="1"/>
  <c r="Q54"/>
  <c r="R54" s="1"/>
  <c r="Q55"/>
  <c r="R55" s="1"/>
  <c r="Q56"/>
  <c r="R56" s="1"/>
  <c r="Q57"/>
  <c r="R57" s="1"/>
  <c r="Q58"/>
  <c r="R58" s="1"/>
  <c r="Q59"/>
  <c r="R59" s="1"/>
  <c r="Q60"/>
  <c r="R60" s="1"/>
  <c r="Q62"/>
  <c r="R62" s="1"/>
  <c r="Q64"/>
  <c r="R64" s="1"/>
  <c r="Q66"/>
  <c r="R66" s="1"/>
  <c r="Q68"/>
  <c r="R68" s="1"/>
  <c r="Q69"/>
  <c r="R69" s="1"/>
  <c r="T89" l="1"/>
  <c r="Q79"/>
  <c r="R79" s="1"/>
  <c r="R88" s="1"/>
  <c r="Q40"/>
  <c r="R40" s="1"/>
  <c r="R70" s="1"/>
  <c r="Q33"/>
  <c r="I115"/>
  <c r="M115" s="1"/>
  <c r="I129"/>
  <c r="M129" s="1"/>
  <c r="I137"/>
  <c r="M137" s="1"/>
  <c r="Q88" l="1"/>
  <c r="Q70"/>
  <c r="N89"/>
  <c r="I113"/>
  <c r="I133"/>
  <c r="M133" s="1"/>
  <c r="I121"/>
  <c r="M121" s="1"/>
  <c r="I125"/>
  <c r="M125" s="1"/>
  <c r="I116"/>
  <c r="M116" s="1"/>
  <c r="I139"/>
  <c r="M139" s="1"/>
  <c r="I135"/>
  <c r="M135" s="1"/>
  <c r="I131"/>
  <c r="M131" s="1"/>
  <c r="I127"/>
  <c r="M127" s="1"/>
  <c r="I123"/>
  <c r="M123" s="1"/>
  <c r="I119"/>
  <c r="M119" s="1"/>
  <c r="I114"/>
  <c r="M114" s="1"/>
  <c r="I138"/>
  <c r="M138" s="1"/>
  <c r="I126"/>
  <c r="M126" s="1"/>
  <c r="I134"/>
  <c r="M134" s="1"/>
  <c r="I118"/>
  <c r="I140"/>
  <c r="M140" s="1"/>
  <c r="I136"/>
  <c r="M136" s="1"/>
  <c r="I130"/>
  <c r="M130" s="1"/>
  <c r="I122"/>
  <c r="M122" s="1"/>
  <c r="I132"/>
  <c r="M132" s="1"/>
  <c r="I128"/>
  <c r="M128" s="1"/>
  <c r="I124"/>
  <c r="M124" s="1"/>
  <c r="I120"/>
  <c r="M120" s="1"/>
  <c r="M113"/>
  <c r="V8" l="1"/>
  <c r="W8" s="1"/>
  <c r="V10"/>
  <c r="W10" s="1"/>
  <c r="V13"/>
  <c r="W13" s="1"/>
  <c r="V15"/>
  <c r="W15" s="1"/>
  <c r="V17"/>
  <c r="W17" s="1"/>
  <c r="V19"/>
  <c r="W19" s="1"/>
  <c r="V21"/>
  <c r="W21" s="1"/>
  <c r="V23"/>
  <c r="W23" s="1"/>
  <c r="V25"/>
  <c r="W25" s="1"/>
  <c r="V27"/>
  <c r="W27" s="1"/>
  <c r="V29"/>
  <c r="W29" s="1"/>
  <c r="V31"/>
  <c r="W31" s="1"/>
  <c r="V33"/>
  <c r="W33" s="1"/>
  <c r="V41"/>
  <c r="W41" s="1"/>
  <c r="V44"/>
  <c r="W44" s="1"/>
  <c r="V46"/>
  <c r="W46" s="1"/>
  <c r="V48"/>
  <c r="W48" s="1"/>
  <c r="V50"/>
  <c r="W50" s="1"/>
  <c r="V53"/>
  <c r="W53" s="1"/>
  <c r="V55"/>
  <c r="W55" s="1"/>
  <c r="V57"/>
  <c r="W57" s="1"/>
  <c r="V59"/>
  <c r="W59" s="1"/>
  <c r="V62"/>
  <c r="W62" s="1"/>
  <c r="V64"/>
  <c r="W64" s="1"/>
  <c r="V66"/>
  <c r="W66" s="1"/>
  <c r="V68"/>
  <c r="W68" s="1"/>
  <c r="V76"/>
  <c r="W76" s="1"/>
  <c r="V79"/>
  <c r="W79" s="1"/>
  <c r="V81"/>
  <c r="W81" s="1"/>
  <c r="V83"/>
  <c r="W83" s="1"/>
  <c r="V86"/>
  <c r="W86" s="1"/>
  <c r="V6"/>
  <c r="W6" s="1"/>
  <c r="V9"/>
  <c r="W9" s="1"/>
  <c r="V11"/>
  <c r="W11" s="1"/>
  <c r="V14"/>
  <c r="W14" s="1"/>
  <c r="V16"/>
  <c r="W16" s="1"/>
  <c r="V18"/>
  <c r="W18" s="1"/>
  <c r="V20"/>
  <c r="W20" s="1"/>
  <c r="V22"/>
  <c r="W22" s="1"/>
  <c r="V24"/>
  <c r="W24" s="1"/>
  <c r="V26"/>
  <c r="W26" s="1"/>
  <c r="V28"/>
  <c r="W28" s="1"/>
  <c r="V30"/>
  <c r="W30" s="1"/>
  <c r="V32"/>
  <c r="W32" s="1"/>
  <c r="V40"/>
  <c r="W40" s="1"/>
  <c r="V42"/>
  <c r="W42" s="1"/>
  <c r="V45"/>
  <c r="W45" s="1"/>
  <c r="V47"/>
  <c r="W47" s="1"/>
  <c r="V49"/>
  <c r="W49" s="1"/>
  <c r="V51"/>
  <c r="W51" s="1"/>
  <c r="V54"/>
  <c r="W54" s="1"/>
  <c r="V56"/>
  <c r="W56" s="1"/>
  <c r="V58"/>
  <c r="W58" s="1"/>
  <c r="V60"/>
  <c r="W60" s="1"/>
  <c r="V63"/>
  <c r="W63" s="1"/>
  <c r="V65"/>
  <c r="W65" s="1"/>
  <c r="V67"/>
  <c r="W67" s="1"/>
  <c r="V69"/>
  <c r="W69" s="1"/>
  <c r="V78"/>
  <c r="W78" s="1"/>
  <c r="V80"/>
  <c r="W80" s="1"/>
  <c r="V82"/>
  <c r="W82" s="1"/>
  <c r="V85"/>
  <c r="W85" s="1"/>
  <c r="V87"/>
  <c r="W87" s="1"/>
  <c r="Q89"/>
  <c r="M118"/>
  <c r="I141"/>
  <c r="R21" l="1"/>
  <c r="R25"/>
  <c r="Q17"/>
  <c r="R13"/>
  <c r="R8"/>
  <c r="R31"/>
  <c r="Q31"/>
  <c r="R24"/>
  <c r="Q24"/>
  <c r="R16"/>
  <c r="Q16"/>
  <c r="Q30"/>
  <c r="R30"/>
  <c r="R29"/>
  <c r="Q29"/>
  <c r="R20"/>
  <c r="Q20"/>
  <c r="R11"/>
  <c r="Q11"/>
  <c r="Q32"/>
  <c r="R32"/>
  <c r="Q23"/>
  <c r="R23"/>
  <c r="Q15"/>
  <c r="R15"/>
  <c r="R22"/>
  <c r="Q22"/>
  <c r="R14"/>
  <c r="Q14"/>
  <c r="Q21"/>
  <c r="Q13"/>
  <c r="Q28"/>
  <c r="R28"/>
  <c r="Q19"/>
  <c r="R19"/>
  <c r="Q10"/>
  <c r="R10"/>
  <c r="R26"/>
  <c r="Q26"/>
  <c r="R18"/>
  <c r="Q18"/>
  <c r="R9"/>
  <c r="Q9"/>
  <c r="Q25"/>
  <c r="R17"/>
  <c r="Q8"/>
  <c r="R6" l="1"/>
  <c r="R34" s="1"/>
  <c r="R89" s="1"/>
  <c r="Q6"/>
  <c r="Q34" s="1"/>
  <c r="O89" l="1"/>
</calcChain>
</file>

<file path=xl/sharedStrings.xml><?xml version="1.0" encoding="utf-8"?>
<sst xmlns="http://schemas.openxmlformats.org/spreadsheetml/2006/main" count="252" uniqueCount="216">
  <si>
    <t>№</t>
  </si>
  <si>
    <t>F1 м2</t>
  </si>
  <si>
    <t>Кизл</t>
  </si>
  <si>
    <t>Км</t>
  </si>
  <si>
    <t>С1</t>
  </si>
  <si>
    <t>Ксп</t>
  </si>
  <si>
    <t>С2</t>
  </si>
  <si>
    <t>С1+С2</t>
  </si>
  <si>
    <t>Изготвил :</t>
  </si>
  <si>
    <t xml:space="preserve">      /инж.Кирил Минков/</t>
  </si>
  <si>
    <t>м2</t>
  </si>
  <si>
    <t>F2</t>
  </si>
  <si>
    <t>изба</t>
  </si>
  <si>
    <t>Обща р.з.п.</t>
  </si>
  <si>
    <t>F3</t>
  </si>
  <si>
    <t>F1+F3</t>
  </si>
  <si>
    <t>Квис</t>
  </si>
  <si>
    <t>об.ч.%</t>
  </si>
  <si>
    <t>ОБЩО</t>
  </si>
  <si>
    <t>Ц</t>
  </si>
  <si>
    <t>ет.</t>
  </si>
  <si>
    <t>№1</t>
  </si>
  <si>
    <t>№2</t>
  </si>
  <si>
    <t>№3</t>
  </si>
  <si>
    <t>№4</t>
  </si>
  <si>
    <t>№5</t>
  </si>
  <si>
    <t>№6</t>
  </si>
  <si>
    <t>№10</t>
  </si>
  <si>
    <t>№11</t>
  </si>
  <si>
    <t>№13</t>
  </si>
  <si>
    <t>№14</t>
  </si>
  <si>
    <t>№15</t>
  </si>
  <si>
    <t>нето</t>
  </si>
  <si>
    <t>%</t>
  </si>
  <si>
    <t>ман.площ</t>
  </si>
  <si>
    <t>бруто</t>
  </si>
  <si>
    <t>АПАРТАМЕНТ №1</t>
  </si>
  <si>
    <t>ПЪРВИ ПАРТЕРЕН ЕТАЖ, к.0,00</t>
  </si>
  <si>
    <t>АПАРТАМЕНТ №3</t>
  </si>
  <si>
    <t>вс.страница първа</t>
  </si>
  <si>
    <t>АПАРТАМЕНТ №6</t>
  </si>
  <si>
    <t>АПАРТАМЕНТ №7</t>
  </si>
  <si>
    <t>АПАРТАМЕНТ №8</t>
  </si>
  <si>
    <t>АПАРТАМЕНТ №10</t>
  </si>
  <si>
    <t>АПАРТАМЕНТ №11</t>
  </si>
  <si>
    <t>вс.страница втора</t>
  </si>
  <si>
    <t>Застроени площи</t>
  </si>
  <si>
    <t>Паркоместа в дворната незастроена част :</t>
  </si>
  <si>
    <t>№16</t>
  </si>
  <si>
    <t>АПАРТАМЕНТ №14</t>
  </si>
  <si>
    <t>АПАРТАМЕНТ №15</t>
  </si>
  <si>
    <t>АПАРТАМЕНТ №17</t>
  </si>
  <si>
    <t>АПАРТАМЕНТ №20</t>
  </si>
  <si>
    <t>АПАРТАМЕНТ №18</t>
  </si>
  <si>
    <t>АПАРТАМЕНТ №21</t>
  </si>
  <si>
    <t>№17</t>
  </si>
  <si>
    <t>№12</t>
  </si>
  <si>
    <t>№9</t>
  </si>
  <si>
    <t>№8</t>
  </si>
  <si>
    <t>№7</t>
  </si>
  <si>
    <t>АПАРТАМЕНТ №2</t>
  </si>
  <si>
    <t>АПАРТАМЕНТ №9</t>
  </si>
  <si>
    <t>АПАРТАМЕНТ №12</t>
  </si>
  <si>
    <t>АПАРТАМЕНТ №16</t>
  </si>
  <si>
    <t>Първи приз.етаж, к.0,00</t>
  </si>
  <si>
    <t>F1+F2+F3</t>
  </si>
  <si>
    <t>Легенда :</t>
  </si>
  <si>
    <t>F1 - нетна площ на самостоятелните обекти</t>
  </si>
  <si>
    <t>Кизл.- коефициент за изложение /от 0,96 за север до 1,04 за юг/</t>
  </si>
  <si>
    <t>С1 - стойност на всеки самостоятелен обект</t>
  </si>
  <si>
    <t>К% - процент идеални части от общите части на сградата към всеки самостоятелен обект</t>
  </si>
  <si>
    <t>F3 - площ в идеални части от общите части на сградата към всеки самостоятелен обект</t>
  </si>
  <si>
    <t>Кв - коефициент за местоположение на обектите по етажи /от 0,93 за партера през 1,2 за средните и до 0,96 за последния етаж/</t>
  </si>
  <si>
    <t xml:space="preserve">F2 - светла полезна площ на складовите помещения </t>
  </si>
  <si>
    <t>Ксп - коефициент за местоположение на складовите помещения и за директна осветеност - 0,3 в подз.етаж и без директно осветл.</t>
  </si>
  <si>
    <t xml:space="preserve">F1 + F3- сумарна площ на самостоятелния обект с площта на общите му части </t>
  </si>
  <si>
    <t>лицензиран оценител на недвижими имоти -</t>
  </si>
  <si>
    <t>Сертификат №100101336/2009 г., изд.от КНОБ</t>
  </si>
  <si>
    <t xml:space="preserve">F1 + F2 + F3- обща брутна площ на самостоятелния обект с площта на общите му части и с площта на складовото му помещение </t>
  </si>
  <si>
    <t>Гараж/Паркоместо №</t>
  </si>
  <si>
    <t>ГАРАЖ №2</t>
  </si>
  <si>
    <t>ГАРАЖ №3</t>
  </si>
  <si>
    <t>ГАРАЖ №4</t>
  </si>
  <si>
    <t>ГАРАЖ №5</t>
  </si>
  <si>
    <t>ГАРАЖ №6</t>
  </si>
  <si>
    <t>Паркомясто №11</t>
  </si>
  <si>
    <t>Паркомясто №12</t>
  </si>
  <si>
    <t>Паркомясто №10</t>
  </si>
  <si>
    <t>Паркомясто №13</t>
  </si>
  <si>
    <t>Паркомясто №14</t>
  </si>
  <si>
    <t>Паркомясто №15</t>
  </si>
  <si>
    <t>ГАРАЖ №1</t>
  </si>
  <si>
    <t>ПОМОЩНА ТАБЛИЦА за разпределение на маневрената площ към гаражите и паркоместата в подземния етаж</t>
  </si>
  <si>
    <t>Паркоместо №1</t>
  </si>
  <si>
    <t>Паркоместо №3</t>
  </si>
  <si>
    <t>Паркоместо №4</t>
  </si>
  <si>
    <t>Паркоместо №5</t>
  </si>
  <si>
    <t xml:space="preserve">                      на страница трета !</t>
  </si>
  <si>
    <t>маневрената площ към гаражите и паркоместата в подземния етаж</t>
  </si>
  <si>
    <t xml:space="preserve">Следва трета страница с ПОМОЩНА ТАБЛИЦА за разпределение на </t>
  </si>
  <si>
    <t>Забележка : нетната застроена площ на гаражите в подземния етаж е представена в ПОМОЩНАТА ТАБЛИЦА</t>
  </si>
  <si>
    <t>АПАРТАМЕНТ №5</t>
  </si>
  <si>
    <t>Паркоместо №2</t>
  </si>
  <si>
    <t xml:space="preserve"> Площоразпределение общи части за строеж  "Жилищна сграда с подземен паркинг" в ПИ №68134.302.162 по КККР на гр.СОФИЯ</t>
  </si>
  <si>
    <t xml:space="preserve">                                                                /УПИ ХVІ-5 в квартал 137 по плана на гр.СОФИЯ/</t>
  </si>
  <si>
    <t>ГАРАЖ №16</t>
  </si>
  <si>
    <t>ГАРАЖ №17</t>
  </si>
  <si>
    <t>ГАРАЖ №18</t>
  </si>
  <si>
    <t>ГАРАЖ №15</t>
  </si>
  <si>
    <t>Паркомясто №6</t>
  </si>
  <si>
    <t>Паркомясто №7</t>
  </si>
  <si>
    <t>Паркомясто №8</t>
  </si>
  <si>
    <t>Паркомясто №9</t>
  </si>
  <si>
    <t>Паркомясто №16</t>
  </si>
  <si>
    <t>Паркомясто №17</t>
  </si>
  <si>
    <t>Паркомясто №18</t>
  </si>
  <si>
    <t>Паркомясто №19</t>
  </si>
  <si>
    <t>Паркомясто №20</t>
  </si>
  <si>
    <t>Паркомясто №21</t>
  </si>
  <si>
    <t>Паркомясто №22</t>
  </si>
  <si>
    <t>Паркомясто №23</t>
  </si>
  <si>
    <t>Паркомясто №24</t>
  </si>
  <si>
    <t>Паркомясто №25</t>
  </si>
  <si>
    <t>Паркомясто №26</t>
  </si>
  <si>
    <t>Паркомясто №27</t>
  </si>
  <si>
    <t>Паркомясто №28</t>
  </si>
  <si>
    <t>общо подземни гаражи</t>
  </si>
  <si>
    <t>ОБЩО подз.паркоместа</t>
  </si>
  <si>
    <t>ГАРАЖ №15 с ман.площ</t>
  </si>
  <si>
    <t>ГАРАЖ №16 с ман.площ</t>
  </si>
  <si>
    <t>ГАРАЖ №17 с ман.площ</t>
  </si>
  <si>
    <t>ГАРАЖ №18 с ман.площ</t>
  </si>
  <si>
    <t>ГАРАЖ №7</t>
  </si>
  <si>
    <t>ГАРАЖ №8</t>
  </si>
  <si>
    <t>ГАРАЖ №9</t>
  </si>
  <si>
    <t>ГАРАЖ №10</t>
  </si>
  <si>
    <t>ГАРАЖ №11</t>
  </si>
  <si>
    <t>ГАРАЖ №12</t>
  </si>
  <si>
    <t>ДВОЕН ГАРАЖ №13</t>
  </si>
  <si>
    <t>ДВОЕН ГАРАЖ №14</t>
  </si>
  <si>
    <t>ВТОРИ ЕТАЖ, к.+2,82</t>
  </si>
  <si>
    <t>ПОДЗЕМЕН ЕТАЖ, к.-2,85</t>
  </si>
  <si>
    <t>АПАРТАМЕНТ №4</t>
  </si>
  <si>
    <t>ТРЕТИ ЕТАЖ, к.+5,72</t>
  </si>
  <si>
    <t>АПАРТАМЕНТ №13</t>
  </si>
  <si>
    <t>самост.обект в сграда</t>
  </si>
  <si>
    <t>Паркинг с 23ПМ+ман.пл.</t>
  </si>
  <si>
    <t>АПАРТАМЕНТ №19</t>
  </si>
  <si>
    <t>АПАРТАМЕНТ №22</t>
  </si>
  <si>
    <t>АПАРТАМЕНТ №23</t>
  </si>
  <si>
    <t>АПАРТАМЕНТ №24</t>
  </si>
  <si>
    <t>АПАРТАМЕНТ №25</t>
  </si>
  <si>
    <t>ЧЕТВЪРТИ ЕТАЖ, к.+8,62</t>
  </si>
  <si>
    <t>№18</t>
  </si>
  <si>
    <t>№19</t>
  </si>
  <si>
    <t>№20</t>
  </si>
  <si>
    <t>№21</t>
  </si>
  <si>
    <t>№22</t>
  </si>
  <si>
    <t>№23</t>
  </si>
  <si>
    <t>№24</t>
  </si>
  <si>
    <t>№25</t>
  </si>
  <si>
    <t>АПАРТАМЕНТ №26</t>
  </si>
  <si>
    <t>АПАРТАМЕНТ №27</t>
  </si>
  <si>
    <t>АПАРТАМЕНТ №28</t>
  </si>
  <si>
    <t>АПАРТАМЕНТ №29</t>
  </si>
  <si>
    <t>АПАРТАМЕНТ №30</t>
  </si>
  <si>
    <t>АПАРТАМЕНТ №31</t>
  </si>
  <si>
    <t>АПАРТАМЕНТ №32</t>
  </si>
  <si>
    <t>АПАРТАМЕНТ №33</t>
  </si>
  <si>
    <t>№26</t>
  </si>
  <si>
    <t>№27</t>
  </si>
  <si>
    <t>№28</t>
  </si>
  <si>
    <t>№29</t>
  </si>
  <si>
    <t>№30</t>
  </si>
  <si>
    <t>№31</t>
  </si>
  <si>
    <t>№32</t>
  </si>
  <si>
    <t>№33</t>
  </si>
  <si>
    <t>АПАРТАМЕНТ №34</t>
  </si>
  <si>
    <t>№34</t>
  </si>
  <si>
    <t>ПЕТИ ЕТАЖ, к.+11,52</t>
  </si>
  <si>
    <t>ШЕСТИ ЕТАЖ, к.+14,42</t>
  </si>
  <si>
    <t>АПАРТАМЕНТ №35</t>
  </si>
  <si>
    <t>АПАРТАМЕНТ №36</t>
  </si>
  <si>
    <t>АПАРТАМЕНТ №37</t>
  </si>
  <si>
    <t>АПАРТАМЕНТ №38</t>
  </si>
  <si>
    <t>АПАРТАМЕНТ №39</t>
  </si>
  <si>
    <t>АПАРТАМЕНТ №40</t>
  </si>
  <si>
    <t>№35</t>
  </si>
  <si>
    <t>№36</t>
  </si>
  <si>
    <t>№37</t>
  </si>
  <si>
    <t>№38</t>
  </si>
  <si>
    <t>№39</t>
  </si>
  <si>
    <t>№40</t>
  </si>
  <si>
    <t>СЕДМИ ЕТАЖ, к.+17,32</t>
  </si>
  <si>
    <t>АПАРТАМЕНТ №41</t>
  </si>
  <si>
    <t>АПАРТАМЕНТ №42</t>
  </si>
  <si>
    <t>АПАРТАМЕНТ №43</t>
  </si>
  <si>
    <t>№41</t>
  </si>
  <si>
    <t>№42</t>
  </si>
  <si>
    <t>№43</t>
  </si>
  <si>
    <t>Подземен етаж, кота -2,85</t>
  </si>
  <si>
    <t>Втори етаж, на кота +2,82</t>
  </si>
  <si>
    <t>Трети етаж, на кота +5,72</t>
  </si>
  <si>
    <t>Четвърти етаж, на к.+8,62</t>
  </si>
  <si>
    <t>Пети етаж, на кота +11,52</t>
  </si>
  <si>
    <t>Шести таван.етаж, к.+14,42</t>
  </si>
  <si>
    <t>Второ таван.ниво, к.+17,32</t>
  </si>
  <si>
    <t xml:space="preserve">стр.5 от 5 </t>
  </si>
  <si>
    <t>съдържа пет страници !</t>
  </si>
  <si>
    <t xml:space="preserve">стр.4 от 5 </t>
  </si>
  <si>
    <t xml:space="preserve">стр.3 от 5 </t>
  </si>
  <si>
    <t xml:space="preserve">стр.2 от 5 </t>
  </si>
  <si>
    <t>стр.1 от 5</t>
  </si>
  <si>
    <t>Км - коефициент за наличие на гаражи и др. под жилищата - 0,96</t>
  </si>
  <si>
    <t>общи части 797,49 m2</t>
  </si>
  <si>
    <t>м.август 2019 год.</t>
  </si>
</sst>
</file>

<file path=xl/styles.xml><?xml version="1.0" encoding="utf-8"?>
<styleSheet xmlns="http://schemas.openxmlformats.org/spreadsheetml/2006/main">
  <numFmts count="4">
    <numFmt numFmtId="164" formatCode="_-* #,##0.00\ &quot;лв&quot;_-;\-* #,##0.00\ &quot;лв&quot;_-;_-* &quot;-&quot;??\ &quot;лв&quot;_-;_-@_-"/>
    <numFmt numFmtId="165" formatCode="0.000"/>
    <numFmt numFmtId="166" formatCode="0.00000"/>
    <numFmt numFmtId="167" formatCode="0.0000"/>
  </numFmts>
  <fonts count="12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3">
    <xf numFmtId="0" fontId="0" fillId="0" borderId="0" xfId="0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2" fontId="6" fillId="0" borderId="0" xfId="0" applyNumberFormat="1" applyFont="1"/>
    <xf numFmtId="0" fontId="0" fillId="0" borderId="1" xfId="0" applyBorder="1"/>
    <xf numFmtId="0" fontId="5" fillId="0" borderId="0" xfId="0" applyFont="1" applyFill="1" applyBorder="1"/>
    <xf numFmtId="0" fontId="9" fillId="0" borderId="2" xfId="0" applyFont="1" applyFill="1" applyBorder="1"/>
    <xf numFmtId="0" fontId="3" fillId="0" borderId="1" xfId="0" applyFont="1" applyFill="1" applyBorder="1"/>
    <xf numFmtId="0" fontId="9" fillId="0" borderId="1" xfId="0" applyFont="1" applyFill="1" applyBorder="1"/>
    <xf numFmtId="2" fontId="3" fillId="2" borderId="1" xfId="0" applyNumberFormat="1" applyFont="1" applyFill="1" applyBorder="1"/>
    <xf numFmtId="0" fontId="8" fillId="0" borderId="1" xfId="0" applyFont="1" applyBorder="1"/>
    <xf numFmtId="1" fontId="7" fillId="0" borderId="1" xfId="0" applyNumberFormat="1" applyFont="1" applyBorder="1"/>
    <xf numFmtId="0" fontId="0" fillId="0" borderId="1" xfId="0" applyBorder="1" applyAlignment="1">
      <alignment horizontal="center"/>
    </xf>
    <xf numFmtId="2" fontId="3" fillId="0" borderId="1" xfId="0" applyNumberFormat="1" applyFont="1" applyFill="1" applyBorder="1"/>
    <xf numFmtId="0" fontId="3" fillId="0" borderId="1" xfId="0" applyFont="1" applyBorder="1" applyAlignment="1">
      <alignment horizontal="right"/>
    </xf>
    <xf numFmtId="0" fontId="3" fillId="0" borderId="0" xfId="0" applyFont="1" applyFill="1" applyBorder="1"/>
    <xf numFmtId="0" fontId="3" fillId="0" borderId="2" xfId="0" applyFont="1" applyFill="1" applyBorder="1"/>
    <xf numFmtId="0" fontId="0" fillId="0" borderId="1" xfId="0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65" fontId="0" fillId="0" borderId="1" xfId="0" applyNumberFormat="1" applyFill="1" applyBorder="1"/>
    <xf numFmtId="0" fontId="8" fillId="0" borderId="0" xfId="0" applyFont="1"/>
    <xf numFmtId="2" fontId="0" fillId="0" borderId="0" xfId="0" applyNumberFormat="1"/>
    <xf numFmtId="0" fontId="6" fillId="0" borderId="0" xfId="0" applyFont="1" applyBorder="1"/>
    <xf numFmtId="0" fontId="0" fillId="0" borderId="0" xfId="0" applyBorder="1"/>
    <xf numFmtId="0" fontId="3" fillId="0" borderId="1" xfId="0" applyFont="1" applyBorder="1"/>
    <xf numFmtId="0" fontId="8" fillId="0" borderId="0" xfId="0" applyFont="1" applyFill="1" applyBorder="1"/>
    <xf numFmtId="165" fontId="3" fillId="0" borderId="1" xfId="0" applyNumberFormat="1" applyFont="1" applyBorder="1"/>
    <xf numFmtId="166" fontId="0" fillId="0" borderId="1" xfId="0" applyNumberFormat="1" applyFill="1" applyBorder="1"/>
    <xf numFmtId="0" fontId="3" fillId="0" borderId="5" xfId="0" applyFont="1" applyBorder="1"/>
    <xf numFmtId="0" fontId="3" fillId="0" borderId="0" xfId="0" applyFont="1"/>
    <xf numFmtId="0" fontId="6" fillId="0" borderId="4" xfId="0" applyFont="1" applyBorder="1"/>
    <xf numFmtId="0" fontId="8" fillId="0" borderId="5" xfId="0" applyFont="1" applyBorder="1"/>
    <xf numFmtId="0" fontId="0" fillId="0" borderId="5" xfId="0" applyBorder="1"/>
    <xf numFmtId="0" fontId="6" fillId="0" borderId="5" xfId="0" applyFont="1" applyBorder="1"/>
    <xf numFmtId="0" fontId="0" fillId="0" borderId="0" xfId="0" applyFill="1" applyBorder="1" applyAlignment="1">
      <alignment horizontal="right"/>
    </xf>
    <xf numFmtId="2" fontId="3" fillId="0" borderId="0" xfId="0" applyNumberFormat="1" applyFont="1" applyFill="1" applyBorder="1"/>
    <xf numFmtId="165" fontId="0" fillId="0" borderId="0" xfId="0" applyNumberFormat="1" applyFill="1" applyBorder="1"/>
    <xf numFmtId="2" fontId="0" fillId="0" borderId="0" xfId="0" applyNumberFormat="1" applyFill="1" applyBorder="1"/>
    <xf numFmtId="2" fontId="0" fillId="0" borderId="0" xfId="0" applyNumberFormat="1" applyBorder="1"/>
    <xf numFmtId="0" fontId="1" fillId="0" borderId="0" xfId="0" applyFont="1"/>
    <xf numFmtId="2" fontId="3" fillId="0" borderId="0" xfId="0" applyNumberFormat="1" applyFont="1"/>
    <xf numFmtId="2" fontId="4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5" xfId="0" applyFont="1" applyBorder="1"/>
    <xf numFmtId="0" fontId="0" fillId="0" borderId="0" xfId="0" applyFill="1"/>
    <xf numFmtId="0" fontId="6" fillId="0" borderId="7" xfId="0" applyFont="1" applyBorder="1"/>
    <xf numFmtId="0" fontId="0" fillId="0" borderId="8" xfId="0" applyBorder="1"/>
    <xf numFmtId="0" fontId="6" fillId="0" borderId="8" xfId="0" applyFont="1" applyBorder="1"/>
    <xf numFmtId="0" fontId="4" fillId="0" borderId="8" xfId="0" applyFont="1" applyBorder="1"/>
    <xf numFmtId="0" fontId="0" fillId="0" borderId="2" xfId="0" applyBorder="1"/>
    <xf numFmtId="2" fontId="3" fillId="0" borderId="3" xfId="0" applyNumberFormat="1" applyFont="1" applyFill="1" applyBorder="1"/>
    <xf numFmtId="0" fontId="3" fillId="0" borderId="2" xfId="0" applyFont="1" applyBorder="1"/>
    <xf numFmtId="0" fontId="3" fillId="0" borderId="10" xfId="0" applyFont="1" applyBorder="1"/>
    <xf numFmtId="0" fontId="3" fillId="0" borderId="11" xfId="0" applyFont="1" applyBorder="1"/>
    <xf numFmtId="2" fontId="3" fillId="2" borderId="11" xfId="0" applyNumberFormat="1" applyFont="1" applyFill="1" applyBorder="1"/>
    <xf numFmtId="2" fontId="4" fillId="0" borderId="11" xfId="0" applyNumberFormat="1" applyFont="1" applyBorder="1"/>
    <xf numFmtId="0" fontId="4" fillId="0" borderId="11" xfId="0" applyFont="1" applyFill="1" applyBorder="1"/>
    <xf numFmtId="0" fontId="3" fillId="0" borderId="11" xfId="0" applyFont="1" applyBorder="1" applyAlignment="1">
      <alignment horizontal="right"/>
    </xf>
    <xf numFmtId="0" fontId="0" fillId="0" borderId="11" xfId="0" applyBorder="1"/>
    <xf numFmtId="2" fontId="0" fillId="0" borderId="0" xfId="0" applyNumberFormat="1" applyFill="1"/>
    <xf numFmtId="0" fontId="1" fillId="0" borderId="0" xfId="0" applyFont="1" applyFill="1" applyBorder="1"/>
    <xf numFmtId="165" fontId="3" fillId="0" borderId="5" xfId="0" applyNumberFormat="1" applyFont="1" applyBorder="1"/>
    <xf numFmtId="2" fontId="3" fillId="0" borderId="8" xfId="0" applyNumberFormat="1" applyFont="1" applyFill="1" applyBorder="1"/>
    <xf numFmtId="0" fontId="0" fillId="0" borderId="13" xfId="0" applyBorder="1"/>
    <xf numFmtId="1" fontId="6" fillId="0" borderId="0" xfId="0" applyNumberFormat="1" applyFont="1" applyFill="1" applyBorder="1"/>
    <xf numFmtId="0" fontId="3" fillId="3" borderId="0" xfId="0" applyFont="1" applyFill="1" applyBorder="1"/>
    <xf numFmtId="0" fontId="6" fillId="3" borderId="0" xfId="0" applyFont="1" applyFill="1" applyBorder="1"/>
    <xf numFmtId="2" fontId="3" fillId="2" borderId="0" xfId="0" applyNumberFormat="1" applyFont="1" applyFill="1" applyBorder="1"/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5" fillId="0" borderId="5" xfId="1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/>
    <xf numFmtId="0" fontId="5" fillId="0" borderId="5" xfId="0" applyFont="1" applyFill="1" applyBorder="1"/>
    <xf numFmtId="0" fontId="3" fillId="0" borderId="6" xfId="0" applyFont="1" applyFill="1" applyBorder="1"/>
    <xf numFmtId="0" fontId="0" fillId="0" borderId="9" xfId="0" applyBorder="1"/>
    <xf numFmtId="0" fontId="0" fillId="0" borderId="4" xfId="0" applyBorder="1"/>
    <xf numFmtId="2" fontId="6" fillId="0" borderId="0" xfId="0" applyNumberFormat="1" applyFont="1" applyBorder="1"/>
    <xf numFmtId="165" fontId="3" fillId="0" borderId="0" xfId="0" applyNumberFormat="1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0" fillId="0" borderId="16" xfId="0" applyFill="1" applyBorder="1" applyAlignment="1">
      <alignment horizontal="right"/>
    </xf>
    <xf numFmtId="2" fontId="3" fillId="0" borderId="16" xfId="0" applyNumberFormat="1" applyFont="1" applyFill="1" applyBorder="1" applyAlignment="1">
      <alignment horizontal="right"/>
    </xf>
    <xf numFmtId="0" fontId="0" fillId="0" borderId="16" xfId="0" applyFill="1" applyBorder="1"/>
    <xf numFmtId="0" fontId="0" fillId="0" borderId="16" xfId="0" applyFill="1" applyBorder="1" applyAlignment="1">
      <alignment horizontal="center"/>
    </xf>
    <xf numFmtId="2" fontId="0" fillId="0" borderId="16" xfId="0" applyNumberFormat="1" applyFill="1" applyBorder="1"/>
    <xf numFmtId="2" fontId="3" fillId="0" borderId="16" xfId="0" applyNumberFormat="1" applyFont="1" applyFill="1" applyBorder="1"/>
    <xf numFmtId="0" fontId="8" fillId="0" borderId="16" xfId="0" applyFont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2" fontId="3" fillId="0" borderId="1" xfId="0" applyNumberFormat="1" applyFont="1" applyBorder="1"/>
    <xf numFmtId="0" fontId="3" fillId="0" borderId="7" xfId="0" applyFont="1" applyFill="1" applyBorder="1"/>
    <xf numFmtId="0" fontId="3" fillId="0" borderId="8" xfId="0" applyFont="1" applyFill="1" applyBorder="1"/>
    <xf numFmtId="0" fontId="0" fillId="0" borderId="8" xfId="0" applyFill="1" applyBorder="1" applyAlignment="1">
      <alignment horizontal="right"/>
    </xf>
    <xf numFmtId="2" fontId="3" fillId="0" borderId="8" xfId="0" applyNumberFormat="1" applyFont="1" applyFill="1" applyBorder="1" applyAlignment="1">
      <alignment horizontal="right"/>
    </xf>
    <xf numFmtId="0" fontId="0" fillId="0" borderId="8" xfId="0" applyFill="1" applyBorder="1"/>
    <xf numFmtId="165" fontId="0" fillId="0" borderId="8" xfId="0" applyNumberFormat="1" applyFill="1" applyBorder="1"/>
    <xf numFmtId="166" fontId="0" fillId="0" borderId="8" xfId="0" applyNumberFormat="1" applyFill="1" applyBorder="1"/>
    <xf numFmtId="165" fontId="3" fillId="0" borderId="8" xfId="0" applyNumberFormat="1" applyFont="1" applyBorder="1"/>
    <xf numFmtId="2" fontId="3" fillId="0" borderId="9" xfId="0" applyNumberFormat="1" applyFont="1" applyBorder="1"/>
    <xf numFmtId="2" fontId="3" fillId="0" borderId="3" xfId="0" applyNumberFormat="1" applyFont="1" applyBorder="1"/>
    <xf numFmtId="0" fontId="3" fillId="0" borderId="11" xfId="0" applyFont="1" applyFill="1" applyBorder="1"/>
    <xf numFmtId="2" fontId="3" fillId="0" borderId="21" xfId="0" applyNumberFormat="1" applyFont="1" applyBorder="1"/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2" fontId="3" fillId="0" borderId="11" xfId="0" applyNumberFormat="1" applyFont="1" applyBorder="1"/>
    <xf numFmtId="2" fontId="4" fillId="0" borderId="8" xfId="0" applyNumberFormat="1" applyFont="1" applyBorder="1"/>
    <xf numFmtId="2" fontId="3" fillId="0" borderId="9" xfId="0" applyNumberFormat="1" applyFont="1" applyFill="1" applyBorder="1"/>
    <xf numFmtId="2" fontId="3" fillId="0" borderId="21" xfId="0" applyNumberFormat="1" applyFont="1" applyFill="1" applyBorder="1"/>
    <xf numFmtId="0" fontId="3" fillId="0" borderId="0" xfId="0" applyFont="1" applyBorder="1"/>
    <xf numFmtId="2" fontId="3" fillId="0" borderId="0" xfId="0" applyNumberFormat="1" applyFont="1" applyBorder="1"/>
    <xf numFmtId="0" fontId="3" fillId="0" borderId="12" xfId="0" applyFont="1" applyFill="1" applyBorder="1"/>
    <xf numFmtId="0" fontId="0" fillId="0" borderId="14" xfId="0" applyBorder="1"/>
    <xf numFmtId="0" fontId="3" fillId="0" borderId="3" xfId="0" applyFont="1" applyBorder="1"/>
    <xf numFmtId="0" fontId="3" fillId="0" borderId="21" xfId="0" applyFont="1" applyBorder="1"/>
    <xf numFmtId="165" fontId="1" fillId="0" borderId="5" xfId="0" applyNumberFormat="1" applyFont="1" applyBorder="1"/>
    <xf numFmtId="166" fontId="0" fillId="0" borderId="11" xfId="0" applyNumberFormat="1" applyFill="1" applyBorder="1"/>
    <xf numFmtId="2" fontId="4" fillId="0" borderId="11" xfId="0" applyNumberFormat="1" applyFont="1" applyFill="1" applyBorder="1"/>
    <xf numFmtId="2" fontId="3" fillId="0" borderId="11" xfId="0" applyNumberFormat="1" applyFont="1" applyFill="1" applyBorder="1"/>
    <xf numFmtId="0" fontId="1" fillId="0" borderId="8" xfId="0" applyFont="1" applyBorder="1"/>
    <xf numFmtId="0" fontId="4" fillId="0" borderId="11" xfId="0" applyFont="1" applyBorder="1"/>
    <xf numFmtId="165" fontId="3" fillId="0" borderId="1" xfId="0" applyNumberFormat="1" applyFont="1" applyFill="1" applyBorder="1"/>
    <xf numFmtId="0" fontId="1" fillId="0" borderId="5" xfId="0" applyFont="1" applyBorder="1"/>
    <xf numFmtId="0" fontId="0" fillId="0" borderId="1" xfId="0" applyBorder="1" applyAlignment="1">
      <alignment horizontal="right"/>
    </xf>
    <xf numFmtId="2" fontId="0" fillId="0" borderId="5" xfId="0" applyNumberFormat="1" applyBorder="1"/>
    <xf numFmtId="2" fontId="1" fillId="0" borderId="5" xfId="0" applyNumberFormat="1" applyFont="1" applyBorder="1"/>
    <xf numFmtId="2" fontId="0" fillId="0" borderId="6" xfId="0" applyNumberFormat="1" applyBorder="1"/>
    <xf numFmtId="1" fontId="4" fillId="0" borderId="1" xfId="0" applyNumberFormat="1" applyFont="1" applyBorder="1"/>
    <xf numFmtId="1" fontId="4" fillId="0" borderId="5" xfId="0" applyNumberFormat="1" applyFont="1" applyBorder="1"/>
    <xf numFmtId="165" fontId="0" fillId="0" borderId="5" xfId="0" applyNumberFormat="1" applyBorder="1"/>
    <xf numFmtId="1" fontId="4" fillId="0" borderId="11" xfId="0" applyNumberFormat="1" applyFont="1" applyBorder="1"/>
    <xf numFmtId="1" fontId="0" fillId="0" borderId="5" xfId="0" applyNumberFormat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horizontal="right"/>
    </xf>
    <xf numFmtId="2" fontId="1" fillId="0" borderId="11" xfId="0" applyNumberFormat="1" applyFont="1" applyFill="1" applyBorder="1" applyAlignment="1">
      <alignment horizontal="right"/>
    </xf>
    <xf numFmtId="165" fontId="1" fillId="0" borderId="11" xfId="0" applyNumberFormat="1" applyFont="1" applyFill="1" applyBorder="1"/>
    <xf numFmtId="2" fontId="1" fillId="0" borderId="11" xfId="0" applyNumberFormat="1" applyFont="1" applyFill="1" applyBorder="1"/>
    <xf numFmtId="165" fontId="1" fillId="0" borderId="11" xfId="0" applyNumberFormat="1" applyFont="1" applyBorder="1"/>
    <xf numFmtId="2" fontId="1" fillId="0" borderId="21" xfId="0" applyNumberFormat="1" applyFont="1" applyBorder="1"/>
    <xf numFmtId="0" fontId="1" fillId="0" borderId="10" xfId="0" applyFont="1" applyBorder="1"/>
    <xf numFmtId="166" fontId="1" fillId="0" borderId="11" xfId="0" applyNumberFormat="1" applyFont="1" applyFill="1" applyBorder="1"/>
    <xf numFmtId="2" fontId="1" fillId="0" borderId="0" xfId="0" applyNumberFormat="1" applyFont="1"/>
    <xf numFmtId="0" fontId="3" fillId="0" borderId="7" xfId="0" applyFont="1" applyBorder="1"/>
    <xf numFmtId="0" fontId="3" fillId="0" borderId="8" xfId="0" applyFont="1" applyBorder="1"/>
    <xf numFmtId="2" fontId="3" fillId="2" borderId="8" xfId="0" applyNumberFormat="1" applyFont="1" applyFill="1" applyBorder="1"/>
    <xf numFmtId="0" fontId="4" fillId="0" borderId="8" xfId="0" applyFont="1" applyFill="1" applyBorder="1"/>
    <xf numFmtId="1" fontId="4" fillId="0" borderId="8" xfId="0" applyNumberFormat="1" applyFont="1" applyBorder="1"/>
    <xf numFmtId="0" fontId="3" fillId="0" borderId="8" xfId="0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2" fontId="1" fillId="0" borderId="6" xfId="0" applyNumberFormat="1" applyFont="1" applyFill="1" applyBorder="1"/>
    <xf numFmtId="2" fontId="0" fillId="0" borderId="1" xfId="0" applyNumberFormat="1" applyBorder="1"/>
    <xf numFmtId="0" fontId="3" fillId="0" borderId="22" xfId="0" applyFont="1" applyFill="1" applyBorder="1"/>
    <xf numFmtId="0" fontId="3" fillId="0" borderId="23" xfId="0" applyFont="1" applyFill="1" applyBorder="1"/>
    <xf numFmtId="0" fontId="0" fillId="0" borderId="23" xfId="0" applyFill="1" applyBorder="1" applyAlignment="1">
      <alignment horizontal="right"/>
    </xf>
    <xf numFmtId="2" fontId="3" fillId="0" borderId="23" xfId="0" applyNumberFormat="1" applyFont="1" applyFill="1" applyBorder="1" applyAlignment="1">
      <alignment horizontal="right"/>
    </xf>
    <xf numFmtId="0" fontId="0" fillId="0" borderId="23" xfId="0" applyFill="1" applyBorder="1"/>
    <xf numFmtId="165" fontId="0" fillId="0" borderId="23" xfId="0" applyNumberFormat="1" applyFill="1" applyBorder="1"/>
    <xf numFmtId="166" fontId="0" fillId="0" borderId="23" xfId="0" applyNumberFormat="1" applyFill="1" applyBorder="1"/>
    <xf numFmtId="2" fontId="0" fillId="0" borderId="23" xfId="0" applyNumberFormat="1" applyBorder="1"/>
    <xf numFmtId="2" fontId="3" fillId="0" borderId="23" xfId="0" applyNumberFormat="1" applyFont="1" applyFill="1" applyBorder="1"/>
    <xf numFmtId="165" fontId="3" fillId="0" borderId="23" xfId="0" applyNumberFormat="1" applyFont="1" applyBorder="1"/>
    <xf numFmtId="2" fontId="3" fillId="0" borderId="24" xfId="0" applyNumberFormat="1" applyFont="1" applyBorder="1"/>
    <xf numFmtId="0" fontId="0" fillId="0" borderId="19" xfId="0" applyBorder="1"/>
    <xf numFmtId="0" fontId="4" fillId="0" borderId="19" xfId="0" applyFont="1" applyBorder="1"/>
    <xf numFmtId="165" fontId="3" fillId="4" borderId="1" xfId="0" applyNumberFormat="1" applyFont="1" applyFill="1" applyBorder="1"/>
    <xf numFmtId="165" fontId="3" fillId="4" borderId="8" xfId="0" applyNumberFormat="1" applyFont="1" applyFill="1" applyBorder="1"/>
    <xf numFmtId="165" fontId="3" fillId="4" borderId="11" xfId="0" applyNumberFormat="1" applyFont="1" applyFill="1" applyBorder="1"/>
    <xf numFmtId="0" fontId="3" fillId="0" borderId="5" xfId="0" applyFont="1" applyFill="1" applyBorder="1"/>
    <xf numFmtId="0" fontId="0" fillId="0" borderId="5" xfId="0" applyFill="1" applyBorder="1" applyAlignment="1">
      <alignment horizontal="right"/>
    </xf>
    <xf numFmtId="2" fontId="3" fillId="0" borderId="5" xfId="0" applyNumberFormat="1" applyFont="1" applyFill="1" applyBorder="1"/>
    <xf numFmtId="0" fontId="0" fillId="0" borderId="5" xfId="0" applyFill="1" applyBorder="1"/>
    <xf numFmtId="165" fontId="0" fillId="0" borderId="5" xfId="0" applyNumberFormat="1" applyFill="1" applyBorder="1"/>
    <xf numFmtId="2" fontId="0" fillId="0" borderId="5" xfId="0" applyNumberFormat="1" applyFill="1" applyBorder="1"/>
    <xf numFmtId="167" fontId="0" fillId="0" borderId="5" xfId="0" applyNumberFormat="1" applyFill="1" applyBorder="1"/>
    <xf numFmtId="2" fontId="9" fillId="0" borderId="5" xfId="0" applyNumberFormat="1" applyFont="1" applyFill="1" applyBorder="1"/>
    <xf numFmtId="2" fontId="3" fillId="0" borderId="6" xfId="0" applyNumberFormat="1" applyFont="1" applyBorder="1"/>
    <xf numFmtId="165" fontId="3" fillId="0" borderId="11" xfId="0" applyNumberFormat="1" applyFont="1" applyBorder="1"/>
    <xf numFmtId="165" fontId="3" fillId="0" borderId="0" xfId="0" applyNumberFormat="1" applyFont="1" applyBorder="1"/>
    <xf numFmtId="165" fontId="1" fillId="0" borderId="0" xfId="0" applyNumberFormat="1" applyFont="1" applyBorder="1"/>
    <xf numFmtId="166" fontId="1" fillId="0" borderId="0" xfId="0" applyNumberFormat="1" applyFont="1"/>
    <xf numFmtId="165" fontId="10" fillId="0" borderId="0" xfId="0" applyNumberFormat="1" applyFont="1" applyFill="1"/>
    <xf numFmtId="165" fontId="11" fillId="0" borderId="0" xfId="0" applyNumberFormat="1" applyFont="1" applyFill="1"/>
    <xf numFmtId="166" fontId="0" fillId="0" borderId="0" xfId="0" applyNumberFormat="1"/>
    <xf numFmtId="2" fontId="4" fillId="0" borderId="0" xfId="0" applyNumberFormat="1" applyFont="1" applyFill="1" applyBorder="1"/>
    <xf numFmtId="166" fontId="0" fillId="0" borderId="0" xfId="0" applyNumberFormat="1" applyBorder="1"/>
    <xf numFmtId="0" fontId="0" fillId="0" borderId="18" xfId="0" applyBorder="1"/>
    <xf numFmtId="0" fontId="3" fillId="0" borderId="19" xfId="0" applyFont="1" applyBorder="1"/>
    <xf numFmtId="2" fontId="3" fillId="2" borderId="19" xfId="0" applyNumberFormat="1" applyFont="1" applyFill="1" applyBorder="1"/>
    <xf numFmtId="1" fontId="9" fillId="0" borderId="19" xfId="0" applyNumberFormat="1" applyFont="1" applyBorder="1"/>
    <xf numFmtId="165" fontId="3" fillId="4" borderId="19" xfId="0" applyNumberFormat="1" applyFont="1" applyFill="1" applyBorder="1"/>
    <xf numFmtId="2" fontId="3" fillId="3" borderId="19" xfId="0" applyNumberFormat="1" applyFont="1" applyFill="1" applyBorder="1"/>
    <xf numFmtId="2" fontId="3" fillId="0" borderId="20" xfId="0" applyNumberFormat="1" applyFont="1" applyFill="1" applyBorder="1"/>
    <xf numFmtId="0" fontId="3" fillId="0" borderId="25" xfId="0" applyFont="1" applyBorder="1"/>
    <xf numFmtId="0" fontId="3" fillId="0" borderId="26" xfId="0" applyFont="1" applyBorder="1"/>
    <xf numFmtId="2" fontId="3" fillId="2" borderId="26" xfId="0" applyNumberFormat="1" applyFont="1" applyFill="1" applyBorder="1"/>
    <xf numFmtId="0" fontId="4" fillId="0" borderId="26" xfId="0" applyFont="1" applyBorder="1"/>
    <xf numFmtId="2" fontId="4" fillId="0" borderId="26" xfId="0" applyNumberFormat="1" applyFont="1" applyBorder="1"/>
    <xf numFmtId="0" fontId="4" fillId="0" borderId="26" xfId="0" applyFont="1" applyFill="1" applyBorder="1"/>
    <xf numFmtId="1" fontId="4" fillId="0" borderId="26" xfId="0" applyNumberFormat="1" applyFont="1" applyBorder="1"/>
    <xf numFmtId="0" fontId="3" fillId="0" borderId="26" xfId="0" applyFont="1" applyBorder="1" applyAlignment="1">
      <alignment horizontal="right"/>
    </xf>
    <xf numFmtId="0" fontId="0" fillId="0" borderId="26" xfId="0" applyBorder="1"/>
    <xf numFmtId="165" fontId="3" fillId="4" borderId="26" xfId="0" applyNumberFormat="1" applyFont="1" applyFill="1" applyBorder="1"/>
    <xf numFmtId="2" fontId="3" fillId="0" borderId="26" xfId="0" applyNumberFormat="1" applyFont="1" applyFill="1" applyBorder="1"/>
    <xf numFmtId="2" fontId="3" fillId="0" borderId="27" xfId="0" applyNumberFormat="1" applyFont="1" applyBorder="1"/>
    <xf numFmtId="2" fontId="0" fillId="0" borderId="6" xfId="0" applyNumberFormat="1" applyFill="1" applyBorder="1"/>
  </cellXfs>
  <cellStyles count="2">
    <cellStyle name="Валута" xfId="1" builtinId="4"/>
    <cellStyle name="Нормален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5"/>
  <sheetViews>
    <sheetView tabSelected="1" topLeftCell="A70" zoomScaleNormal="100" workbookViewId="0">
      <selection activeCell="I34" sqref="I34"/>
    </sheetView>
  </sheetViews>
  <sheetFormatPr defaultRowHeight="12.75"/>
  <cols>
    <col min="1" max="1" width="3.140625" customWidth="1"/>
    <col min="2" max="2" width="23.85546875" customWidth="1"/>
    <col min="3" max="3" width="3" customWidth="1"/>
    <col min="4" max="4" width="8" customWidth="1"/>
    <col min="5" max="5" width="6" customWidth="1"/>
    <col min="6" max="6" width="4.5703125" customWidth="1"/>
    <col min="7" max="7" width="4.42578125" customWidth="1"/>
    <col min="8" max="8" width="3.85546875" customWidth="1"/>
    <col min="9" max="9" width="8.7109375" customWidth="1"/>
    <col min="10" max="10" width="5.42578125" customWidth="1"/>
    <col min="11" max="11" width="6.42578125" customWidth="1"/>
    <col min="12" max="12" width="4.140625" customWidth="1"/>
    <col min="13" max="13" width="6.5703125" customWidth="1"/>
    <col min="14" max="14" width="8.140625" customWidth="1"/>
    <col min="15" max="15" width="7.85546875" customWidth="1"/>
    <col min="16" max="16" width="7.5703125" customWidth="1"/>
    <col min="17" max="17" width="9" customWidth="1"/>
    <col min="18" max="18" width="10.28515625" customWidth="1"/>
    <col min="21" max="21" width="10.5703125" bestFit="1" customWidth="1"/>
    <col min="22" max="22" width="13" customWidth="1"/>
    <col min="23" max="23" width="9.5703125" bestFit="1" customWidth="1"/>
  </cols>
  <sheetData>
    <row r="1" spans="1:23">
      <c r="B1" s="32" t="s">
        <v>103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W1" s="190"/>
    </row>
    <row r="2" spans="1:23" ht="13.5" thickBot="1">
      <c r="B2" s="32" t="s">
        <v>104</v>
      </c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Q2" s="42" t="s">
        <v>212</v>
      </c>
      <c r="W2" s="190"/>
    </row>
    <row r="3" spans="1:23" ht="13.5" thickBot="1">
      <c r="A3" s="33" t="s">
        <v>0</v>
      </c>
      <c r="B3" s="31" t="s">
        <v>145</v>
      </c>
      <c r="C3" s="35" t="s">
        <v>20</v>
      </c>
      <c r="D3" s="73" t="s">
        <v>1</v>
      </c>
      <c r="E3" s="36" t="s">
        <v>2</v>
      </c>
      <c r="F3" s="36" t="s">
        <v>16</v>
      </c>
      <c r="G3" s="36" t="s">
        <v>3</v>
      </c>
      <c r="H3" s="74" t="s">
        <v>19</v>
      </c>
      <c r="I3" s="75" t="s">
        <v>4</v>
      </c>
      <c r="J3" s="36" t="s">
        <v>12</v>
      </c>
      <c r="K3" s="76" t="s">
        <v>11</v>
      </c>
      <c r="L3" s="77" t="s">
        <v>5</v>
      </c>
      <c r="M3" s="73" t="s">
        <v>6</v>
      </c>
      <c r="N3" s="76" t="s">
        <v>7</v>
      </c>
      <c r="O3" s="78" t="s">
        <v>17</v>
      </c>
      <c r="P3" s="76" t="s">
        <v>14</v>
      </c>
      <c r="Q3" s="78" t="s">
        <v>15</v>
      </c>
      <c r="R3" s="79" t="s">
        <v>65</v>
      </c>
      <c r="W3" s="190"/>
    </row>
    <row r="4" spans="1:23" ht="13.5" thickBot="1">
      <c r="A4" s="107">
        <v>1</v>
      </c>
      <c r="B4" s="108">
        <v>2</v>
      </c>
      <c r="C4" s="108">
        <v>3</v>
      </c>
      <c r="D4" s="108">
        <v>4</v>
      </c>
      <c r="E4" s="108">
        <v>5</v>
      </c>
      <c r="F4" s="108">
        <v>6</v>
      </c>
      <c r="G4" s="108">
        <v>7</v>
      </c>
      <c r="H4" s="108">
        <v>8</v>
      </c>
      <c r="I4" s="108">
        <v>9</v>
      </c>
      <c r="J4" s="108">
        <v>10</v>
      </c>
      <c r="K4" s="108">
        <v>11</v>
      </c>
      <c r="L4" s="108">
        <v>12</v>
      </c>
      <c r="M4" s="108">
        <v>13</v>
      </c>
      <c r="N4" s="108">
        <v>14</v>
      </c>
      <c r="O4" s="108">
        <v>15</v>
      </c>
      <c r="P4" s="108">
        <v>16</v>
      </c>
      <c r="Q4" s="108">
        <v>17</v>
      </c>
      <c r="R4" s="109">
        <v>18</v>
      </c>
      <c r="W4" s="190"/>
    </row>
    <row r="5" spans="1:23">
      <c r="A5" s="50"/>
      <c r="B5" s="124" t="s">
        <v>141</v>
      </c>
      <c r="C5" s="51"/>
      <c r="D5" s="52"/>
      <c r="E5" s="53"/>
      <c r="F5" s="53"/>
      <c r="G5" s="53"/>
      <c r="H5" s="53"/>
      <c r="I5" s="52"/>
      <c r="J5" s="52"/>
      <c r="K5" s="52"/>
      <c r="L5" s="53"/>
      <c r="M5" s="53"/>
      <c r="N5" s="53"/>
      <c r="O5" s="52"/>
      <c r="P5" s="52"/>
      <c r="Q5" s="52"/>
      <c r="R5" s="80"/>
      <c r="T5" s="1"/>
      <c r="U5" s="1"/>
      <c r="V5" s="1"/>
      <c r="W5" s="190"/>
    </row>
    <row r="6" spans="1:23">
      <c r="A6" s="8">
        <v>1</v>
      </c>
      <c r="B6" s="9" t="s">
        <v>146</v>
      </c>
      <c r="C6" s="10">
        <v>-1</v>
      </c>
      <c r="D6" s="11">
        <v>719.29</v>
      </c>
      <c r="E6" s="47"/>
      <c r="F6" s="46"/>
      <c r="G6" s="46"/>
      <c r="H6" s="47">
        <v>600</v>
      </c>
      <c r="I6" s="132">
        <f>D6*H6</f>
        <v>431574</v>
      </c>
      <c r="J6" s="13"/>
      <c r="K6" s="14"/>
      <c r="L6" s="6"/>
      <c r="M6" s="46"/>
      <c r="N6" s="132">
        <f>I6+M6</f>
        <v>431574</v>
      </c>
      <c r="O6" s="172">
        <v>17.024999999999999</v>
      </c>
      <c r="P6" s="15">
        <v>135.79</v>
      </c>
      <c r="Q6" s="11">
        <f>D6+P6</f>
        <v>855.07999999999993</v>
      </c>
      <c r="R6" s="55">
        <f t="shared" ref="R6" si="0">D6+K6+P6</f>
        <v>855.07999999999993</v>
      </c>
      <c r="S6" s="64"/>
      <c r="T6" s="172">
        <v>17.024999999999999</v>
      </c>
      <c r="U6" s="15">
        <v>135.79</v>
      </c>
      <c r="V6" s="39">
        <f>N6/$N$89*100</f>
        <v>17.02488131793795</v>
      </c>
      <c r="W6" s="190">
        <f>V6*$W$89/100</f>
        <v>135.77172602242337</v>
      </c>
    </row>
    <row r="7" spans="1:23">
      <c r="A7" s="56"/>
      <c r="B7" s="27"/>
      <c r="C7" s="27"/>
      <c r="D7" s="15"/>
      <c r="E7" s="46"/>
      <c r="F7" s="46"/>
      <c r="G7" s="46"/>
      <c r="H7" s="47"/>
      <c r="I7" s="132"/>
      <c r="J7" s="6"/>
      <c r="K7" s="6"/>
      <c r="L7" s="6"/>
      <c r="M7" s="46"/>
      <c r="N7" s="132"/>
      <c r="O7" s="126"/>
      <c r="P7" s="15"/>
      <c r="Q7" s="15"/>
      <c r="R7" s="55"/>
      <c r="S7" s="64"/>
      <c r="T7" s="126"/>
      <c r="U7" s="15"/>
      <c r="V7" s="39"/>
      <c r="W7" s="190"/>
    </row>
    <row r="8" spans="1:23">
      <c r="A8" s="56">
        <v>2</v>
      </c>
      <c r="B8" s="27" t="s">
        <v>128</v>
      </c>
      <c r="C8" s="27">
        <v>-1</v>
      </c>
      <c r="D8" s="11">
        <v>38.06</v>
      </c>
      <c r="E8" s="46"/>
      <c r="F8" s="46"/>
      <c r="G8" s="46"/>
      <c r="H8" s="47">
        <v>600</v>
      </c>
      <c r="I8" s="132">
        <f t="shared" ref="I7:I26" si="1">D8*H8</f>
        <v>22836</v>
      </c>
      <c r="J8" s="6"/>
      <c r="K8" s="6"/>
      <c r="L8" s="6"/>
      <c r="M8" s="46"/>
      <c r="N8" s="132">
        <f t="shared" ref="N7:N33" si="2">I8+M8</f>
        <v>22836</v>
      </c>
      <c r="O8" s="172">
        <v>0.90100000000000002</v>
      </c>
      <c r="P8" s="15">
        <v>7.18</v>
      </c>
      <c r="Q8" s="11">
        <f>D8+P8</f>
        <v>45.24</v>
      </c>
      <c r="R8" s="55">
        <f>D8+K8+P8</f>
        <v>45.24</v>
      </c>
      <c r="S8" s="64"/>
      <c r="T8" s="172">
        <v>0.90100000000000002</v>
      </c>
      <c r="U8" s="15">
        <v>7.18</v>
      </c>
      <c r="V8" s="39">
        <f t="shared" ref="V7:V70" si="3">N8/$N$89*100</f>
        <v>0.90084247377374693</v>
      </c>
      <c r="W8" s="190">
        <f t="shared" ref="W7:W70" si="4">V8*$W$89/100</f>
        <v>7.184128644098255</v>
      </c>
    </row>
    <row r="9" spans="1:23">
      <c r="A9" s="56">
        <v>3</v>
      </c>
      <c r="B9" s="27" t="s">
        <v>129</v>
      </c>
      <c r="C9" s="27">
        <v>-1</v>
      </c>
      <c r="D9" s="11">
        <v>34.380000000000003</v>
      </c>
      <c r="E9" s="46"/>
      <c r="F9" s="46"/>
      <c r="G9" s="46"/>
      <c r="H9" s="47">
        <v>600</v>
      </c>
      <c r="I9" s="132">
        <f t="shared" si="1"/>
        <v>20628</v>
      </c>
      <c r="J9" s="6"/>
      <c r="K9" s="6"/>
      <c r="L9" s="6"/>
      <c r="M9" s="46"/>
      <c r="N9" s="132">
        <f t="shared" si="2"/>
        <v>20628</v>
      </c>
      <c r="O9" s="172">
        <v>0.81399999999999995</v>
      </c>
      <c r="P9" s="15">
        <v>6.49</v>
      </c>
      <c r="Q9" s="11">
        <f t="shared" ref="Q9:Q33" si="5">D9+P9</f>
        <v>40.870000000000005</v>
      </c>
      <c r="R9" s="55">
        <f t="shared" ref="R9:R33" si="6">D9+K9+P9</f>
        <v>40.870000000000005</v>
      </c>
      <c r="S9" s="64"/>
      <c r="T9" s="172">
        <v>0.81399999999999995</v>
      </c>
      <c r="U9" s="15">
        <v>6.49</v>
      </c>
      <c r="V9" s="39">
        <f t="shared" si="3"/>
        <v>0.81374052150135112</v>
      </c>
      <c r="W9" s="190">
        <f t="shared" si="4"/>
        <v>6.4894992849211244</v>
      </c>
    </row>
    <row r="10" spans="1:23">
      <c r="A10" s="56">
        <v>4</v>
      </c>
      <c r="B10" s="27" t="s">
        <v>130</v>
      </c>
      <c r="C10" s="27">
        <v>-1</v>
      </c>
      <c r="D10" s="11">
        <v>34.119999999999997</v>
      </c>
      <c r="E10" s="46"/>
      <c r="F10" s="46"/>
      <c r="G10" s="46"/>
      <c r="H10" s="47">
        <v>600</v>
      </c>
      <c r="I10" s="132">
        <f t="shared" si="1"/>
        <v>20472</v>
      </c>
      <c r="J10" s="6"/>
      <c r="K10" s="6"/>
      <c r="L10" s="6"/>
      <c r="M10" s="46"/>
      <c r="N10" s="132">
        <f t="shared" si="2"/>
        <v>20472</v>
      </c>
      <c r="O10" s="172">
        <v>0.80800000000000005</v>
      </c>
      <c r="P10" s="15">
        <v>6.44</v>
      </c>
      <c r="Q10" s="11">
        <f t="shared" si="5"/>
        <v>40.559999999999995</v>
      </c>
      <c r="R10" s="55">
        <f t="shared" si="6"/>
        <v>40.559999999999995</v>
      </c>
      <c r="S10" s="188"/>
      <c r="T10" s="172">
        <v>0.80800000000000005</v>
      </c>
      <c r="U10" s="15">
        <v>6.44</v>
      </c>
      <c r="V10" s="39">
        <f t="shared" si="3"/>
        <v>0.80758657922123611</v>
      </c>
      <c r="W10" s="190">
        <f t="shared" si="4"/>
        <v>6.4404222106314366</v>
      </c>
    </row>
    <row r="11" spans="1:23">
      <c r="A11" s="56">
        <v>5</v>
      </c>
      <c r="B11" s="27" t="s">
        <v>131</v>
      </c>
      <c r="C11" s="27">
        <v>-1</v>
      </c>
      <c r="D11" s="11">
        <v>35.07</v>
      </c>
      <c r="E11" s="46"/>
      <c r="F11" s="46"/>
      <c r="G11" s="46"/>
      <c r="H11" s="47">
        <v>600</v>
      </c>
      <c r="I11" s="132">
        <f t="shared" si="1"/>
        <v>21042</v>
      </c>
      <c r="J11" s="6"/>
      <c r="K11" s="6"/>
      <c r="L11" s="6"/>
      <c r="M11" s="46"/>
      <c r="N11" s="132">
        <f t="shared" si="2"/>
        <v>21042</v>
      </c>
      <c r="O11" s="172">
        <v>0.83</v>
      </c>
      <c r="P11" s="15">
        <v>6.62</v>
      </c>
      <c r="Q11" s="11">
        <f t="shared" si="5"/>
        <v>41.69</v>
      </c>
      <c r="R11" s="55">
        <f t="shared" si="6"/>
        <v>41.69</v>
      </c>
      <c r="S11" s="64"/>
      <c r="T11" s="172">
        <v>0.83</v>
      </c>
      <c r="U11" s="15">
        <v>6.62</v>
      </c>
      <c r="V11" s="39">
        <f t="shared" si="3"/>
        <v>0.83007213755242526</v>
      </c>
      <c r="W11" s="190">
        <f t="shared" si="4"/>
        <v>6.6197422897668368</v>
      </c>
    </row>
    <row r="12" spans="1:23">
      <c r="A12" s="54"/>
      <c r="B12" s="12" t="s">
        <v>37</v>
      </c>
      <c r="C12" s="6"/>
      <c r="D12" s="6"/>
      <c r="E12" s="46"/>
      <c r="F12" s="46"/>
      <c r="G12" s="46"/>
      <c r="H12" s="46"/>
      <c r="I12" s="132"/>
      <c r="J12" s="6"/>
      <c r="K12" s="6"/>
      <c r="L12" s="6"/>
      <c r="M12" s="46"/>
      <c r="N12" s="132">
        <f t="shared" si="2"/>
        <v>0</v>
      </c>
      <c r="O12" s="126"/>
      <c r="P12" s="15"/>
      <c r="Q12" s="15"/>
      <c r="R12" s="55"/>
      <c r="S12" s="64"/>
      <c r="T12" s="126"/>
      <c r="U12" s="15"/>
      <c r="V12" s="39"/>
      <c r="W12" s="190"/>
    </row>
    <row r="13" spans="1:23">
      <c r="A13" s="56">
        <v>6</v>
      </c>
      <c r="B13" s="27" t="s">
        <v>91</v>
      </c>
      <c r="C13" s="27">
        <v>1</v>
      </c>
      <c r="D13" s="11">
        <v>18.149999999999999</v>
      </c>
      <c r="E13" s="46"/>
      <c r="F13" s="46"/>
      <c r="G13" s="46"/>
      <c r="H13" s="47">
        <v>600</v>
      </c>
      <c r="I13" s="132">
        <f t="shared" si="1"/>
        <v>10890</v>
      </c>
      <c r="J13" s="6"/>
      <c r="K13" s="6"/>
      <c r="L13" s="6"/>
      <c r="M13" s="46"/>
      <c r="N13" s="132">
        <f t="shared" si="2"/>
        <v>10890</v>
      </c>
      <c r="O13" s="172">
        <v>0.43</v>
      </c>
      <c r="P13" s="15">
        <v>3.43</v>
      </c>
      <c r="Q13" s="11">
        <f t="shared" si="5"/>
        <v>21.58</v>
      </c>
      <c r="R13" s="55">
        <f t="shared" si="6"/>
        <v>21.58</v>
      </c>
      <c r="S13" s="64"/>
      <c r="T13" s="172">
        <v>0.43</v>
      </c>
      <c r="U13" s="15">
        <v>3.43</v>
      </c>
      <c r="V13" s="39">
        <f t="shared" si="3"/>
        <v>0.42959250916956138</v>
      </c>
      <c r="W13" s="190">
        <f t="shared" si="4"/>
        <v>3.4259573013763349</v>
      </c>
    </row>
    <row r="14" spans="1:23">
      <c r="A14" s="56">
        <v>7</v>
      </c>
      <c r="B14" s="27" t="s">
        <v>80</v>
      </c>
      <c r="C14" s="27">
        <v>1</v>
      </c>
      <c r="D14" s="11">
        <v>19.71</v>
      </c>
      <c r="E14" s="46"/>
      <c r="F14" s="46"/>
      <c r="G14" s="46"/>
      <c r="H14" s="47">
        <v>600</v>
      </c>
      <c r="I14" s="132">
        <f t="shared" si="1"/>
        <v>11826</v>
      </c>
      <c r="J14" s="6"/>
      <c r="K14" s="6"/>
      <c r="L14" s="6"/>
      <c r="M14" s="46"/>
      <c r="N14" s="132">
        <f t="shared" si="2"/>
        <v>11826</v>
      </c>
      <c r="O14" s="172">
        <v>0.46700000000000003</v>
      </c>
      <c r="P14" s="15">
        <v>3.72</v>
      </c>
      <c r="Q14" s="11">
        <f t="shared" si="5"/>
        <v>23.43</v>
      </c>
      <c r="R14" s="55">
        <f t="shared" si="6"/>
        <v>23.43</v>
      </c>
      <c r="S14" s="188"/>
      <c r="T14" s="172">
        <v>0.46700000000000003</v>
      </c>
      <c r="U14" s="15">
        <v>3.72</v>
      </c>
      <c r="V14" s="39">
        <f t="shared" si="3"/>
        <v>0.46651616285025099</v>
      </c>
      <c r="W14" s="190">
        <f t="shared" si="4"/>
        <v>3.7204197471144664</v>
      </c>
    </row>
    <row r="15" spans="1:23">
      <c r="A15" s="56">
        <v>8</v>
      </c>
      <c r="B15" s="27" t="s">
        <v>81</v>
      </c>
      <c r="C15" s="27">
        <v>1</v>
      </c>
      <c r="D15" s="11">
        <v>17.809999999999999</v>
      </c>
      <c r="E15" s="46"/>
      <c r="F15" s="46"/>
      <c r="G15" s="46"/>
      <c r="H15" s="47">
        <v>600</v>
      </c>
      <c r="I15" s="132">
        <f t="shared" si="1"/>
        <v>10686</v>
      </c>
      <c r="J15" s="6"/>
      <c r="K15" s="6"/>
      <c r="L15" s="6"/>
      <c r="M15" s="46"/>
      <c r="N15" s="132">
        <f t="shared" si="2"/>
        <v>10686</v>
      </c>
      <c r="O15" s="172">
        <v>0.42199999999999999</v>
      </c>
      <c r="P15" s="15">
        <v>3.36</v>
      </c>
      <c r="Q15" s="11">
        <f t="shared" si="5"/>
        <v>21.169999999999998</v>
      </c>
      <c r="R15" s="55">
        <f t="shared" si="6"/>
        <v>21.169999999999998</v>
      </c>
      <c r="S15" s="188"/>
      <c r="T15" s="172">
        <v>0.42199999999999999</v>
      </c>
      <c r="U15" s="15">
        <v>3.36</v>
      </c>
      <c r="V15" s="39">
        <f t="shared" si="3"/>
        <v>0.42154504618787264</v>
      </c>
      <c r="W15" s="190">
        <f t="shared" si="4"/>
        <v>3.3617795888436657</v>
      </c>
    </row>
    <row r="16" spans="1:23">
      <c r="A16" s="56">
        <v>9</v>
      </c>
      <c r="B16" s="27" t="s">
        <v>82</v>
      </c>
      <c r="C16" s="27">
        <v>1</v>
      </c>
      <c r="D16" s="11">
        <v>19.05</v>
      </c>
      <c r="E16" s="46"/>
      <c r="F16" s="46"/>
      <c r="G16" s="46"/>
      <c r="H16" s="47">
        <v>600</v>
      </c>
      <c r="I16" s="132">
        <f t="shared" si="1"/>
        <v>11430</v>
      </c>
      <c r="J16" s="6"/>
      <c r="K16" s="6"/>
      <c r="L16" s="6"/>
      <c r="M16" s="46"/>
      <c r="N16" s="132">
        <f t="shared" si="2"/>
        <v>11430</v>
      </c>
      <c r="O16" s="172">
        <v>0.45100000000000001</v>
      </c>
      <c r="P16" s="15">
        <v>3.6</v>
      </c>
      <c r="Q16" s="11">
        <f t="shared" si="5"/>
        <v>22.650000000000002</v>
      </c>
      <c r="R16" s="55">
        <f t="shared" si="6"/>
        <v>22.650000000000002</v>
      </c>
      <c r="S16" s="64"/>
      <c r="T16" s="172">
        <v>0.45100000000000001</v>
      </c>
      <c r="U16" s="15">
        <v>3.6</v>
      </c>
      <c r="V16" s="39">
        <f t="shared" si="3"/>
        <v>0.45089461706226697</v>
      </c>
      <c r="W16" s="190">
        <f t="shared" si="4"/>
        <v>3.5958394816098731</v>
      </c>
    </row>
    <row r="17" spans="1:23">
      <c r="A17" s="56">
        <v>10</v>
      </c>
      <c r="B17" s="27" t="s">
        <v>83</v>
      </c>
      <c r="C17" s="27">
        <v>1</v>
      </c>
      <c r="D17" s="11">
        <v>18.62</v>
      </c>
      <c r="E17" s="46"/>
      <c r="F17" s="46"/>
      <c r="G17" s="46"/>
      <c r="H17" s="47">
        <v>600</v>
      </c>
      <c r="I17" s="132">
        <f t="shared" si="1"/>
        <v>11172</v>
      </c>
      <c r="J17" s="6"/>
      <c r="K17" s="6"/>
      <c r="L17" s="6"/>
      <c r="M17" s="46"/>
      <c r="N17" s="132">
        <f t="shared" si="2"/>
        <v>11172</v>
      </c>
      <c r="O17" s="172">
        <v>0.441</v>
      </c>
      <c r="P17" s="15">
        <v>3.51</v>
      </c>
      <c r="Q17" s="11">
        <f t="shared" si="5"/>
        <v>22.130000000000003</v>
      </c>
      <c r="R17" s="55">
        <f t="shared" si="6"/>
        <v>22.130000000000003</v>
      </c>
      <c r="S17" s="64"/>
      <c r="T17" s="172">
        <v>0.441</v>
      </c>
      <c r="U17" s="15">
        <v>3.51</v>
      </c>
      <c r="V17" s="39">
        <f t="shared" si="3"/>
        <v>0.44071694329130762</v>
      </c>
      <c r="W17" s="190">
        <f t="shared" si="4"/>
        <v>3.5146735510538489</v>
      </c>
    </row>
    <row r="18" spans="1:23">
      <c r="A18" s="56">
        <v>11</v>
      </c>
      <c r="B18" s="27" t="s">
        <v>84</v>
      </c>
      <c r="C18" s="27">
        <v>1</v>
      </c>
      <c r="D18" s="11">
        <v>19.16</v>
      </c>
      <c r="E18" s="46"/>
      <c r="F18" s="46"/>
      <c r="G18" s="46"/>
      <c r="H18" s="47">
        <v>600</v>
      </c>
      <c r="I18" s="132">
        <f t="shared" si="1"/>
        <v>11496</v>
      </c>
      <c r="J18" s="6"/>
      <c r="K18" s="6"/>
      <c r="L18" s="6"/>
      <c r="M18" s="46"/>
      <c r="N18" s="132">
        <f t="shared" si="2"/>
        <v>11496</v>
      </c>
      <c r="O18" s="172">
        <v>0.45300000000000001</v>
      </c>
      <c r="P18" s="15">
        <v>3.62</v>
      </c>
      <c r="Q18" s="11">
        <f t="shared" si="5"/>
        <v>22.78</v>
      </c>
      <c r="R18" s="55">
        <f t="shared" si="6"/>
        <v>22.78</v>
      </c>
      <c r="S18" s="64"/>
      <c r="T18" s="172">
        <v>0.45300000000000001</v>
      </c>
      <c r="U18" s="15">
        <v>3.62</v>
      </c>
      <c r="V18" s="39">
        <f t="shared" si="3"/>
        <v>0.45349820802693092</v>
      </c>
      <c r="W18" s="190">
        <f t="shared" si="4"/>
        <v>3.6166028591939714</v>
      </c>
    </row>
    <row r="19" spans="1:23">
      <c r="A19" s="56">
        <v>12</v>
      </c>
      <c r="B19" s="27" t="s">
        <v>132</v>
      </c>
      <c r="C19" s="27">
        <v>1</v>
      </c>
      <c r="D19" s="11">
        <v>17.09</v>
      </c>
      <c r="E19" s="46"/>
      <c r="F19" s="46"/>
      <c r="G19" s="46"/>
      <c r="H19" s="47">
        <v>600</v>
      </c>
      <c r="I19" s="132">
        <f t="shared" si="1"/>
        <v>10254</v>
      </c>
      <c r="J19" s="6"/>
      <c r="K19" s="6"/>
      <c r="L19" s="6"/>
      <c r="M19" s="46"/>
      <c r="N19" s="132">
        <f t="shared" si="2"/>
        <v>10254</v>
      </c>
      <c r="O19" s="172">
        <v>0.40500000000000003</v>
      </c>
      <c r="P19" s="15">
        <v>3.23</v>
      </c>
      <c r="Q19" s="11">
        <f t="shared" si="5"/>
        <v>20.32</v>
      </c>
      <c r="R19" s="55">
        <f t="shared" si="6"/>
        <v>20.32</v>
      </c>
      <c r="S19" s="64"/>
      <c r="T19" s="172">
        <v>0.40500000000000003</v>
      </c>
      <c r="U19" s="15">
        <v>3.23</v>
      </c>
      <c r="V19" s="39">
        <f t="shared" si="3"/>
        <v>0.40450335987370822</v>
      </c>
      <c r="W19" s="190">
        <f t="shared" si="4"/>
        <v>3.2258738446568356</v>
      </c>
    </row>
    <row r="20" spans="1:23">
      <c r="A20" s="56">
        <v>13</v>
      </c>
      <c r="B20" s="27" t="s">
        <v>133</v>
      </c>
      <c r="C20" s="27">
        <v>1</v>
      </c>
      <c r="D20" s="11">
        <v>17.14</v>
      </c>
      <c r="E20" s="46"/>
      <c r="F20" s="46"/>
      <c r="G20" s="46"/>
      <c r="H20" s="47">
        <v>600</v>
      </c>
      <c r="I20" s="132">
        <f t="shared" si="1"/>
        <v>10284</v>
      </c>
      <c r="J20" s="6"/>
      <c r="K20" s="6"/>
      <c r="L20" s="6"/>
      <c r="M20" s="46"/>
      <c r="N20" s="132">
        <f t="shared" si="2"/>
        <v>10284</v>
      </c>
      <c r="O20" s="172">
        <v>0.40600000000000003</v>
      </c>
      <c r="P20" s="15">
        <v>3.24</v>
      </c>
      <c r="Q20" s="11">
        <f t="shared" si="5"/>
        <v>20.380000000000003</v>
      </c>
      <c r="R20" s="55">
        <f t="shared" si="6"/>
        <v>20.380000000000003</v>
      </c>
      <c r="S20" s="64"/>
      <c r="T20" s="172">
        <v>0.40600000000000003</v>
      </c>
      <c r="U20" s="15">
        <v>3.24</v>
      </c>
      <c r="V20" s="39">
        <f t="shared" si="3"/>
        <v>0.40568681031219189</v>
      </c>
      <c r="W20" s="190">
        <f t="shared" si="4"/>
        <v>3.2353117435586989</v>
      </c>
    </row>
    <row r="21" spans="1:23">
      <c r="A21" s="56">
        <v>14</v>
      </c>
      <c r="B21" s="27" t="s">
        <v>134</v>
      </c>
      <c r="C21" s="27">
        <v>1</v>
      </c>
      <c r="D21" s="11">
        <v>20.79</v>
      </c>
      <c r="E21" s="46"/>
      <c r="F21" s="46"/>
      <c r="G21" s="46"/>
      <c r="H21" s="47">
        <v>600</v>
      </c>
      <c r="I21" s="132">
        <f t="shared" si="1"/>
        <v>12474</v>
      </c>
      <c r="J21" s="6"/>
      <c r="K21" s="6"/>
      <c r="L21" s="6"/>
      <c r="M21" s="46"/>
      <c r="N21" s="132">
        <f t="shared" si="2"/>
        <v>12474</v>
      </c>
      <c r="O21" s="172">
        <v>0.49199999999999999</v>
      </c>
      <c r="P21" s="15">
        <v>3.92</v>
      </c>
      <c r="Q21" s="11">
        <f t="shared" si="5"/>
        <v>24.71</v>
      </c>
      <c r="R21" s="55">
        <f t="shared" si="6"/>
        <v>24.71</v>
      </c>
      <c r="S21" s="64"/>
      <c r="T21" s="172">
        <v>0.49199999999999999</v>
      </c>
      <c r="U21" s="15">
        <v>3.92</v>
      </c>
      <c r="V21" s="39">
        <f t="shared" si="3"/>
        <v>0.49207869232149759</v>
      </c>
      <c r="W21" s="190">
        <f t="shared" si="4"/>
        <v>3.9242783633947114</v>
      </c>
    </row>
    <row r="22" spans="1:23">
      <c r="A22" s="56">
        <v>15</v>
      </c>
      <c r="B22" s="27" t="s">
        <v>135</v>
      </c>
      <c r="C22" s="27">
        <v>1</v>
      </c>
      <c r="D22" s="11">
        <v>21.3</v>
      </c>
      <c r="E22" s="46"/>
      <c r="F22" s="46"/>
      <c r="G22" s="46"/>
      <c r="H22" s="47">
        <v>600</v>
      </c>
      <c r="I22" s="132">
        <f t="shared" si="1"/>
        <v>12780</v>
      </c>
      <c r="J22" s="6"/>
      <c r="K22" s="6"/>
      <c r="L22" s="6"/>
      <c r="M22" s="46"/>
      <c r="N22" s="132">
        <f t="shared" si="2"/>
        <v>12780</v>
      </c>
      <c r="O22" s="172">
        <v>0.504</v>
      </c>
      <c r="P22" s="15">
        <v>4.0199999999999996</v>
      </c>
      <c r="Q22" s="11">
        <f t="shared" si="5"/>
        <v>25.32</v>
      </c>
      <c r="R22" s="55">
        <f t="shared" si="6"/>
        <v>25.32</v>
      </c>
      <c r="S22" s="64"/>
      <c r="T22" s="172">
        <v>0.504</v>
      </c>
      <c r="U22" s="15">
        <v>4.0199999999999996</v>
      </c>
      <c r="V22" s="39">
        <f t="shared" si="3"/>
        <v>0.50414988679403072</v>
      </c>
      <c r="W22" s="190">
        <f t="shared" si="4"/>
        <v>4.0205449321937161</v>
      </c>
    </row>
    <row r="23" spans="1:23">
      <c r="A23" s="56">
        <v>16</v>
      </c>
      <c r="B23" s="27" t="s">
        <v>136</v>
      </c>
      <c r="C23" s="27">
        <v>1</v>
      </c>
      <c r="D23" s="11">
        <v>19.43</v>
      </c>
      <c r="E23" s="46"/>
      <c r="F23" s="46"/>
      <c r="G23" s="46"/>
      <c r="H23" s="47">
        <v>600</v>
      </c>
      <c r="I23" s="132">
        <f t="shared" si="1"/>
        <v>11658</v>
      </c>
      <c r="J23" s="6"/>
      <c r="K23" s="6"/>
      <c r="L23" s="6"/>
      <c r="M23" s="46"/>
      <c r="N23" s="132">
        <f t="shared" si="2"/>
        <v>11658</v>
      </c>
      <c r="O23" s="172">
        <v>0.46</v>
      </c>
      <c r="P23" s="15">
        <v>3.67</v>
      </c>
      <c r="Q23" s="11">
        <f t="shared" si="5"/>
        <v>23.1</v>
      </c>
      <c r="R23" s="55">
        <f t="shared" si="6"/>
        <v>23.1</v>
      </c>
      <c r="S23" s="64"/>
      <c r="T23" s="172">
        <v>0.46</v>
      </c>
      <c r="U23" s="15">
        <v>3.67</v>
      </c>
      <c r="V23" s="39">
        <f t="shared" si="3"/>
        <v>0.45988884039474254</v>
      </c>
      <c r="W23" s="190">
        <f t="shared" si="4"/>
        <v>3.6675675132640322</v>
      </c>
    </row>
    <row r="24" spans="1:23">
      <c r="A24" s="56">
        <v>17</v>
      </c>
      <c r="B24" s="27" t="s">
        <v>137</v>
      </c>
      <c r="C24" s="27">
        <v>1</v>
      </c>
      <c r="D24" s="11">
        <v>18.45</v>
      </c>
      <c r="E24" s="46"/>
      <c r="F24" s="46"/>
      <c r="G24" s="46"/>
      <c r="H24" s="47">
        <v>600</v>
      </c>
      <c r="I24" s="132">
        <f t="shared" si="1"/>
        <v>11070</v>
      </c>
      <c r="J24" s="6"/>
      <c r="K24" s="6"/>
      <c r="L24" s="6"/>
      <c r="M24" s="46"/>
      <c r="N24" s="132">
        <f t="shared" si="2"/>
        <v>11070</v>
      </c>
      <c r="O24" s="172">
        <v>0.437</v>
      </c>
      <c r="P24" s="15">
        <v>3.48</v>
      </c>
      <c r="Q24" s="11">
        <f t="shared" si="5"/>
        <v>21.93</v>
      </c>
      <c r="R24" s="55">
        <f t="shared" si="6"/>
        <v>21.93</v>
      </c>
      <c r="S24" s="64"/>
      <c r="T24" s="172">
        <v>0.437</v>
      </c>
      <c r="U24" s="15">
        <v>3.48</v>
      </c>
      <c r="V24" s="39">
        <f t="shared" si="3"/>
        <v>0.43669321180046328</v>
      </c>
      <c r="W24" s="190">
        <f t="shared" si="4"/>
        <v>3.4825846947875148</v>
      </c>
    </row>
    <row r="25" spans="1:23">
      <c r="A25" s="56">
        <v>18</v>
      </c>
      <c r="B25" s="27" t="s">
        <v>138</v>
      </c>
      <c r="C25" s="27">
        <v>1</v>
      </c>
      <c r="D25" s="11">
        <v>42.68</v>
      </c>
      <c r="E25" s="46"/>
      <c r="F25" s="46"/>
      <c r="G25" s="46"/>
      <c r="H25" s="47">
        <v>600</v>
      </c>
      <c r="I25" s="132">
        <f t="shared" si="1"/>
        <v>25608</v>
      </c>
      <c r="J25" s="6"/>
      <c r="K25" s="6"/>
      <c r="L25" s="6"/>
      <c r="M25" s="46"/>
      <c r="N25" s="132">
        <f t="shared" si="2"/>
        <v>25608</v>
      </c>
      <c r="O25" s="172">
        <v>1.01</v>
      </c>
      <c r="P25" s="15">
        <v>8.06</v>
      </c>
      <c r="Q25" s="11">
        <f t="shared" si="5"/>
        <v>50.74</v>
      </c>
      <c r="R25" s="55">
        <f t="shared" si="6"/>
        <v>50.74</v>
      </c>
      <c r="S25" s="64"/>
      <c r="T25" s="172">
        <v>1.01</v>
      </c>
      <c r="U25" s="15">
        <v>8.06</v>
      </c>
      <c r="V25" s="39">
        <f t="shared" si="3"/>
        <v>1.0101932942896354</v>
      </c>
      <c r="W25" s="190">
        <f t="shared" si="4"/>
        <v>8.0561905026304128</v>
      </c>
    </row>
    <row r="26" spans="1:23">
      <c r="A26" s="56">
        <v>19</v>
      </c>
      <c r="B26" s="27" t="s">
        <v>139</v>
      </c>
      <c r="C26" s="27">
        <v>1</v>
      </c>
      <c r="D26" s="11">
        <v>40.200000000000003</v>
      </c>
      <c r="E26" s="46"/>
      <c r="F26" s="46"/>
      <c r="G26" s="46"/>
      <c r="H26" s="47">
        <v>600</v>
      </c>
      <c r="I26" s="132">
        <f t="shared" si="1"/>
        <v>24120</v>
      </c>
      <c r="J26" s="6"/>
      <c r="K26" s="6"/>
      <c r="L26" s="6"/>
      <c r="M26" s="46"/>
      <c r="N26" s="132">
        <f t="shared" si="2"/>
        <v>24120</v>
      </c>
      <c r="O26" s="172">
        <v>0.95099999999999996</v>
      </c>
      <c r="P26" s="15">
        <v>7.59</v>
      </c>
      <c r="Q26" s="11">
        <f t="shared" si="5"/>
        <v>47.790000000000006</v>
      </c>
      <c r="R26" s="55">
        <f t="shared" si="6"/>
        <v>47.790000000000006</v>
      </c>
      <c r="S26" s="64"/>
      <c r="T26" s="172">
        <v>0.95099999999999996</v>
      </c>
      <c r="U26" s="15">
        <v>7.59</v>
      </c>
      <c r="V26" s="39">
        <f t="shared" si="3"/>
        <v>0.95149415254084679</v>
      </c>
      <c r="W26" s="190">
        <f t="shared" si="4"/>
        <v>7.5880707170979997</v>
      </c>
    </row>
    <row r="27" spans="1:23">
      <c r="A27" s="54"/>
      <c r="B27" s="45" t="s">
        <v>140</v>
      </c>
      <c r="C27" s="6"/>
      <c r="D27" s="6"/>
      <c r="E27" s="46"/>
      <c r="F27" s="46"/>
      <c r="G27" s="46"/>
      <c r="H27" s="46"/>
      <c r="I27" s="132"/>
      <c r="J27" s="6"/>
      <c r="K27" s="6"/>
      <c r="L27" s="6"/>
      <c r="M27" s="44"/>
      <c r="N27" s="132">
        <f t="shared" si="2"/>
        <v>0</v>
      </c>
      <c r="O27" s="126"/>
      <c r="P27" s="15"/>
      <c r="Q27" s="15"/>
      <c r="R27" s="55"/>
      <c r="S27" s="64"/>
      <c r="T27" s="126"/>
      <c r="U27" s="15"/>
      <c r="V27" s="39">
        <f t="shared" si="3"/>
        <v>0</v>
      </c>
      <c r="W27" s="190">
        <f t="shared" si="4"/>
        <v>0</v>
      </c>
    </row>
    <row r="28" spans="1:23">
      <c r="A28" s="56">
        <v>20</v>
      </c>
      <c r="B28" s="27" t="s">
        <v>36</v>
      </c>
      <c r="C28" s="27">
        <v>2</v>
      </c>
      <c r="D28" s="11">
        <v>38.11</v>
      </c>
      <c r="E28" s="46">
        <v>0.98</v>
      </c>
      <c r="F28" s="44">
        <v>1.02</v>
      </c>
      <c r="G28" s="44">
        <v>0.96</v>
      </c>
      <c r="H28" s="47">
        <v>600</v>
      </c>
      <c r="I28" s="132">
        <f>D28*E28*F28*G28*H28</f>
        <v>21942.579455999996</v>
      </c>
      <c r="J28" s="16" t="s">
        <v>21</v>
      </c>
      <c r="K28" s="11">
        <v>1.67</v>
      </c>
      <c r="L28" s="6">
        <v>0.3</v>
      </c>
      <c r="M28" s="132">
        <f>H28*K28*L28</f>
        <v>300.59999999999997</v>
      </c>
      <c r="N28" s="132">
        <f t="shared" si="2"/>
        <v>22243.179455999994</v>
      </c>
      <c r="O28" s="172">
        <v>0.877</v>
      </c>
      <c r="P28" s="15">
        <v>7</v>
      </c>
      <c r="Q28" s="11">
        <f t="shared" si="5"/>
        <v>45.11</v>
      </c>
      <c r="R28" s="55">
        <f t="shared" si="6"/>
        <v>46.78</v>
      </c>
      <c r="S28" s="64"/>
      <c r="T28" s="172">
        <v>0.877</v>
      </c>
      <c r="U28" s="15">
        <v>7</v>
      </c>
      <c r="V28" s="39">
        <f t="shared" si="3"/>
        <v>0.8774566826824497</v>
      </c>
      <c r="W28" s="190">
        <f t="shared" si="4"/>
        <v>6.9976292987242683</v>
      </c>
    </row>
    <row r="29" spans="1:23">
      <c r="A29" s="56">
        <v>21</v>
      </c>
      <c r="B29" s="27" t="s">
        <v>60</v>
      </c>
      <c r="C29" s="27">
        <v>2</v>
      </c>
      <c r="D29" s="11">
        <v>57.87</v>
      </c>
      <c r="E29" s="46">
        <v>0.98</v>
      </c>
      <c r="F29" s="44">
        <v>1.02</v>
      </c>
      <c r="G29" s="44">
        <v>0.96</v>
      </c>
      <c r="H29" s="47">
        <v>600</v>
      </c>
      <c r="I29" s="132">
        <f t="shared" ref="I29:I33" si="7">D29*E29*F29*G29*H29</f>
        <v>33319.786751999993</v>
      </c>
      <c r="J29" s="16" t="s">
        <v>22</v>
      </c>
      <c r="K29" s="11">
        <v>1.68</v>
      </c>
      <c r="L29" s="6">
        <v>0.3</v>
      </c>
      <c r="M29" s="132">
        <f t="shared" ref="M29:M33" si="8">H29*K29*L29</f>
        <v>302.39999999999998</v>
      </c>
      <c r="N29" s="132">
        <f t="shared" si="2"/>
        <v>33622.186751999994</v>
      </c>
      <c r="O29" s="172">
        <v>1.3260000000000001</v>
      </c>
      <c r="P29" s="15">
        <v>10.58</v>
      </c>
      <c r="Q29" s="11">
        <f t="shared" si="5"/>
        <v>68.45</v>
      </c>
      <c r="R29" s="55">
        <f t="shared" si="6"/>
        <v>70.13</v>
      </c>
      <c r="S29" s="64"/>
      <c r="T29" s="172">
        <v>1.3260000000000001</v>
      </c>
      <c r="U29" s="15">
        <v>10.58</v>
      </c>
      <c r="V29" s="39">
        <f t="shared" si="3"/>
        <v>1.326339721814441</v>
      </c>
      <c r="W29" s="190">
        <f t="shared" si="4"/>
        <v>10.577426647497987</v>
      </c>
    </row>
    <row r="30" spans="1:23">
      <c r="A30" s="56">
        <v>22</v>
      </c>
      <c r="B30" s="27" t="s">
        <v>38</v>
      </c>
      <c r="C30" s="27">
        <v>2</v>
      </c>
      <c r="D30" s="11">
        <v>51.69</v>
      </c>
      <c r="E30" s="46">
        <v>0.98</v>
      </c>
      <c r="F30" s="44">
        <v>1.02</v>
      </c>
      <c r="G30" s="44">
        <v>0.96</v>
      </c>
      <c r="H30" s="47">
        <v>600</v>
      </c>
      <c r="I30" s="132">
        <f t="shared" si="7"/>
        <v>29761.530623999995</v>
      </c>
      <c r="J30" s="16" t="s">
        <v>23</v>
      </c>
      <c r="K30" s="11">
        <v>1.68</v>
      </c>
      <c r="L30" s="6">
        <v>0.3</v>
      </c>
      <c r="M30" s="132">
        <f t="shared" si="8"/>
        <v>302.39999999999998</v>
      </c>
      <c r="N30" s="132">
        <f t="shared" si="2"/>
        <v>30063.930623999997</v>
      </c>
      <c r="O30" s="172">
        <v>1.1859999999999999</v>
      </c>
      <c r="P30" s="15">
        <v>9.4499999999999993</v>
      </c>
      <c r="Q30" s="11">
        <f t="shared" si="5"/>
        <v>61.14</v>
      </c>
      <c r="R30" s="55">
        <f t="shared" si="6"/>
        <v>62.819999999999993</v>
      </c>
      <c r="S30" s="64"/>
      <c r="T30" s="172">
        <v>1.1859999999999999</v>
      </c>
      <c r="U30" s="15">
        <v>9.4499999999999993</v>
      </c>
      <c r="V30" s="39">
        <f t="shared" si="3"/>
        <v>1.1859723959838178</v>
      </c>
      <c r="W30" s="190">
        <f t="shared" si="4"/>
        <v>9.4580112607313485</v>
      </c>
    </row>
    <row r="31" spans="1:23">
      <c r="A31" s="56">
        <v>23</v>
      </c>
      <c r="B31" s="27" t="s">
        <v>142</v>
      </c>
      <c r="C31" s="27">
        <v>2</v>
      </c>
      <c r="D31" s="11">
        <v>61.55</v>
      </c>
      <c r="E31" s="46">
        <v>0.98</v>
      </c>
      <c r="F31" s="44">
        <v>1.02</v>
      </c>
      <c r="G31" s="44">
        <v>0.96</v>
      </c>
      <c r="H31" s="47">
        <v>600</v>
      </c>
      <c r="I31" s="132">
        <f t="shared" si="7"/>
        <v>35438.618879999995</v>
      </c>
      <c r="J31" s="16" t="s">
        <v>24</v>
      </c>
      <c r="K31" s="11">
        <v>1.68</v>
      </c>
      <c r="L31" s="6">
        <v>0.3</v>
      </c>
      <c r="M31" s="132">
        <f t="shared" si="8"/>
        <v>302.39999999999998</v>
      </c>
      <c r="N31" s="132">
        <f t="shared" si="2"/>
        <v>35741.018879999996</v>
      </c>
      <c r="O31" s="172">
        <v>1.41</v>
      </c>
      <c r="P31" s="15">
        <v>11.24</v>
      </c>
      <c r="Q31" s="11">
        <f t="shared" si="5"/>
        <v>72.789999999999992</v>
      </c>
      <c r="R31" s="55">
        <f t="shared" si="6"/>
        <v>74.47</v>
      </c>
      <c r="S31" s="64"/>
      <c r="T31" s="172">
        <v>1.41</v>
      </c>
      <c r="U31" s="15">
        <v>11.24</v>
      </c>
      <c r="V31" s="39">
        <f t="shared" si="3"/>
        <v>1.4099241488462688</v>
      </c>
      <c r="W31" s="190">
        <f t="shared" si="4"/>
        <v>11.244004094634109</v>
      </c>
    </row>
    <row r="32" spans="1:23">
      <c r="A32" s="56">
        <v>22</v>
      </c>
      <c r="B32" s="27" t="s">
        <v>101</v>
      </c>
      <c r="C32" s="27">
        <v>2</v>
      </c>
      <c r="D32" s="11">
        <v>38.32</v>
      </c>
      <c r="E32" s="46">
        <v>0.98</v>
      </c>
      <c r="F32" s="44">
        <v>1.02</v>
      </c>
      <c r="G32" s="44">
        <v>0.96</v>
      </c>
      <c r="H32" s="47">
        <v>600</v>
      </c>
      <c r="I32" s="132">
        <f t="shared" si="7"/>
        <v>22063.491072000001</v>
      </c>
      <c r="J32" s="16" t="s">
        <v>25</v>
      </c>
      <c r="K32" s="11">
        <v>1.68</v>
      </c>
      <c r="L32" s="6">
        <v>0.3</v>
      </c>
      <c r="M32" s="132">
        <f t="shared" si="8"/>
        <v>302.39999999999998</v>
      </c>
      <c r="N32" s="132">
        <f t="shared" si="2"/>
        <v>22365.891072000002</v>
      </c>
      <c r="O32" s="172">
        <v>0.88200000000000001</v>
      </c>
      <c r="P32" s="15">
        <v>7.03</v>
      </c>
      <c r="Q32" s="11">
        <f t="shared" si="5"/>
        <v>45.35</v>
      </c>
      <c r="R32" s="55">
        <f t="shared" si="6"/>
        <v>47.03</v>
      </c>
      <c r="S32" s="64"/>
      <c r="T32" s="172">
        <v>0.88200000000000001</v>
      </c>
      <c r="U32" s="15">
        <v>7.03</v>
      </c>
      <c r="V32" s="39">
        <f t="shared" si="3"/>
        <v>0.88229745320785802</v>
      </c>
      <c r="W32" s="190">
        <f t="shared" si="4"/>
        <v>7.0362339595873467</v>
      </c>
    </row>
    <row r="33" spans="1:23" ht="13.5" thickBot="1">
      <c r="A33" s="57">
        <v>23</v>
      </c>
      <c r="B33" s="58" t="s">
        <v>40</v>
      </c>
      <c r="C33" s="58">
        <v>2</v>
      </c>
      <c r="D33" s="59">
        <v>86.39</v>
      </c>
      <c r="E33" s="125">
        <v>1.02</v>
      </c>
      <c r="F33" s="60">
        <v>1.02</v>
      </c>
      <c r="G33" s="60">
        <v>0.96</v>
      </c>
      <c r="H33" s="61">
        <v>600</v>
      </c>
      <c r="I33" s="135">
        <f t="shared" si="7"/>
        <v>51770.969855999996</v>
      </c>
      <c r="J33" s="62" t="s">
        <v>26</v>
      </c>
      <c r="K33" s="59">
        <v>1.76</v>
      </c>
      <c r="L33" s="63">
        <v>0.3</v>
      </c>
      <c r="M33" s="135">
        <f t="shared" si="8"/>
        <v>316.8</v>
      </c>
      <c r="N33" s="135">
        <f t="shared" si="2"/>
        <v>52087.769855999999</v>
      </c>
      <c r="O33" s="174">
        <v>2.0550000000000002</v>
      </c>
      <c r="P33" s="123">
        <v>16.39</v>
      </c>
      <c r="Q33" s="59">
        <f t="shared" si="5"/>
        <v>102.78</v>
      </c>
      <c r="R33" s="113">
        <f t="shared" si="6"/>
        <v>104.54</v>
      </c>
      <c r="S33" s="49"/>
      <c r="T33" s="172">
        <v>2.0550000000000002</v>
      </c>
      <c r="U33" s="15">
        <v>16.39</v>
      </c>
      <c r="V33" s="39">
        <f t="shared" si="3"/>
        <v>2.0547764691906045</v>
      </c>
      <c r="W33" s="190">
        <f t="shared" si="4"/>
        <v>16.386636864148151</v>
      </c>
    </row>
    <row r="34" spans="1:23" ht="13.5" thickBot="1">
      <c r="A34" s="81"/>
      <c r="B34" s="127" t="s">
        <v>39</v>
      </c>
      <c r="C34" s="35"/>
      <c r="D34" s="129">
        <f>SUM(D6:D33)</f>
        <v>1504.4299999999998</v>
      </c>
      <c r="E34" s="35"/>
      <c r="F34" s="35"/>
      <c r="G34" s="35"/>
      <c r="H34" s="35"/>
      <c r="I34" s="133">
        <f>SUM(I6:I33)</f>
        <v>896596.97664000001</v>
      </c>
      <c r="J34" s="35"/>
      <c r="K34" s="129">
        <f>SUM(K28:K33)</f>
        <v>10.149999999999999</v>
      </c>
      <c r="L34" s="35"/>
      <c r="M34" s="133">
        <f>SUM(M28:M33)</f>
        <v>1826.9999999999998</v>
      </c>
      <c r="N34" s="133">
        <f>SUM(N6:N33)</f>
        <v>898423.97664000001</v>
      </c>
      <c r="O34" s="134">
        <f>SUM(O6:O33)</f>
        <v>35.442999999999998</v>
      </c>
      <c r="P34" s="129">
        <f>SUM(P6:P33)</f>
        <v>282.65999999999997</v>
      </c>
      <c r="Q34" s="129">
        <f>SUM(Q6:Q33)</f>
        <v>1787.09</v>
      </c>
      <c r="R34" s="131">
        <f>SUM(R6:R33)</f>
        <v>1797.24</v>
      </c>
      <c r="S34" s="64"/>
      <c r="T34" s="83">
        <f>SUM(T6:T33)</f>
        <v>35.442999999999998</v>
      </c>
      <c r="U34" s="40">
        <f>SUM(U6:U33)</f>
        <v>282.65999999999997</v>
      </c>
      <c r="V34" s="39"/>
      <c r="W34" s="190"/>
    </row>
    <row r="35" spans="1:23">
      <c r="S35" s="49"/>
      <c r="T35" s="83"/>
      <c r="U35" s="40"/>
      <c r="V35" s="39"/>
      <c r="W35" s="190"/>
    </row>
    <row r="36" spans="1:23">
      <c r="I36" s="32" t="s">
        <v>215</v>
      </c>
      <c r="N36" s="3" t="s">
        <v>8</v>
      </c>
      <c r="P36" s="3" t="s">
        <v>9</v>
      </c>
      <c r="S36" s="49"/>
      <c r="T36" s="83"/>
      <c r="U36" s="40"/>
      <c r="V36" s="39"/>
      <c r="W36" s="190"/>
    </row>
    <row r="37" spans="1:23">
      <c r="B37" s="32" t="s">
        <v>103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S37" s="49"/>
      <c r="T37" s="83"/>
      <c r="U37" s="40"/>
      <c r="V37" s="39"/>
      <c r="W37" s="190"/>
    </row>
    <row r="38" spans="1:23" ht="13.5" thickBot="1">
      <c r="B38" s="32" t="s">
        <v>104</v>
      </c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Q38" s="42" t="s">
        <v>211</v>
      </c>
      <c r="S38" s="49"/>
      <c r="T38" s="83"/>
      <c r="U38" s="40"/>
      <c r="V38" s="39"/>
      <c r="W38" s="190"/>
    </row>
    <row r="39" spans="1:23" ht="13.5" thickBot="1">
      <c r="A39" s="154">
        <v>1</v>
      </c>
      <c r="B39" s="155">
        <v>2</v>
      </c>
      <c r="C39" s="155">
        <v>3</v>
      </c>
      <c r="D39" s="155">
        <v>4</v>
      </c>
      <c r="E39" s="155">
        <v>5</v>
      </c>
      <c r="F39" s="155">
        <v>6</v>
      </c>
      <c r="G39" s="155">
        <v>7</v>
      </c>
      <c r="H39" s="155">
        <v>8</v>
      </c>
      <c r="I39" s="155">
        <v>9</v>
      </c>
      <c r="J39" s="155">
        <v>10</v>
      </c>
      <c r="K39" s="155">
        <v>11</v>
      </c>
      <c r="L39" s="155">
        <v>12</v>
      </c>
      <c r="M39" s="155">
        <v>13</v>
      </c>
      <c r="N39" s="155">
        <v>14</v>
      </c>
      <c r="O39" s="155">
        <v>15</v>
      </c>
      <c r="P39" s="155">
        <v>16</v>
      </c>
      <c r="Q39" s="155">
        <v>17</v>
      </c>
      <c r="R39" s="156">
        <v>18</v>
      </c>
      <c r="S39" s="49"/>
      <c r="T39" s="83"/>
      <c r="U39" s="40"/>
      <c r="V39" s="39"/>
      <c r="W39" s="190"/>
    </row>
    <row r="40" spans="1:23">
      <c r="A40" s="148">
        <v>24</v>
      </c>
      <c r="B40" s="149" t="s">
        <v>41</v>
      </c>
      <c r="C40" s="149">
        <v>2</v>
      </c>
      <c r="D40" s="150">
        <v>91.31</v>
      </c>
      <c r="E40" s="53">
        <v>1.02</v>
      </c>
      <c r="F40" s="111">
        <v>1.02</v>
      </c>
      <c r="G40" s="111">
        <v>0.96</v>
      </c>
      <c r="H40" s="151">
        <v>600</v>
      </c>
      <c r="I40" s="152">
        <f>D40*E40*F40*G40*H40</f>
        <v>54719.380224</v>
      </c>
      <c r="J40" s="153" t="s">
        <v>59</v>
      </c>
      <c r="K40" s="150">
        <v>1.43</v>
      </c>
      <c r="L40" s="51">
        <v>0.3</v>
      </c>
      <c r="M40" s="152">
        <f>H40*K40*L40</f>
        <v>257.39999999999998</v>
      </c>
      <c r="N40" s="152">
        <f>I40+M40</f>
        <v>54976.780224000002</v>
      </c>
      <c r="O40" s="173">
        <v>2.169</v>
      </c>
      <c r="P40" s="67">
        <v>17.3</v>
      </c>
      <c r="Q40" s="150">
        <f>D40+P40</f>
        <v>108.61</v>
      </c>
      <c r="R40" s="112">
        <f>K40+Q40</f>
        <v>110.04</v>
      </c>
      <c r="S40" s="49"/>
      <c r="T40" s="172">
        <v>2.169</v>
      </c>
      <c r="U40" s="15">
        <v>17.3</v>
      </c>
      <c r="V40" s="39">
        <f t="shared" si="3"/>
        <v>2.1687431554170509</v>
      </c>
      <c r="W40" s="190">
        <f t="shared" si="4"/>
        <v>17.295509790135437</v>
      </c>
    </row>
    <row r="41" spans="1:23">
      <c r="A41" s="56">
        <v>25</v>
      </c>
      <c r="B41" s="27" t="s">
        <v>42</v>
      </c>
      <c r="C41" s="27">
        <v>2</v>
      </c>
      <c r="D41" s="11">
        <v>58.03</v>
      </c>
      <c r="E41" s="46">
        <v>1.02</v>
      </c>
      <c r="F41" s="44">
        <v>1.02</v>
      </c>
      <c r="G41" s="44">
        <v>0.96</v>
      </c>
      <c r="H41" s="47">
        <v>600</v>
      </c>
      <c r="I41" s="132">
        <f t="shared" ref="I41:I42" si="9">D41*E41*F41*G41*H41</f>
        <v>34775.661312000004</v>
      </c>
      <c r="J41" s="16" t="s">
        <v>58</v>
      </c>
      <c r="K41" s="11">
        <v>1.43</v>
      </c>
      <c r="L41" s="6">
        <v>0.3</v>
      </c>
      <c r="M41" s="132">
        <f t="shared" ref="M41:M69" si="10">H41*K41*L41</f>
        <v>257.39999999999998</v>
      </c>
      <c r="N41" s="132">
        <f t="shared" ref="N41:N69" si="11">I41+M41</f>
        <v>35033.061312000005</v>
      </c>
      <c r="O41" s="172">
        <v>1.3819999999999999</v>
      </c>
      <c r="P41" s="15">
        <v>11.02</v>
      </c>
      <c r="Q41" s="11">
        <f t="shared" ref="Q41:Q69" si="12">D41+P41</f>
        <v>69.05</v>
      </c>
      <c r="R41" s="55">
        <f t="shared" ref="R41:R69" si="13">K41+Q41</f>
        <v>70.48</v>
      </c>
      <c r="S41" s="49"/>
      <c r="T41" s="172">
        <v>1.3819999999999999</v>
      </c>
      <c r="U41" s="15">
        <v>11.02</v>
      </c>
      <c r="V41" s="39">
        <f t="shared" si="3"/>
        <v>1.3819963923703553</v>
      </c>
      <c r="W41" s="190">
        <f t="shared" si="4"/>
        <v>11.021283029514347</v>
      </c>
    </row>
    <row r="42" spans="1:23">
      <c r="A42" s="56">
        <v>26</v>
      </c>
      <c r="B42" s="27" t="s">
        <v>61</v>
      </c>
      <c r="C42" s="27">
        <v>2</v>
      </c>
      <c r="D42" s="11">
        <v>58.98</v>
      </c>
      <c r="E42" s="46">
        <v>1.02</v>
      </c>
      <c r="F42" s="44">
        <v>1.02</v>
      </c>
      <c r="G42" s="44">
        <v>0.96</v>
      </c>
      <c r="H42" s="47">
        <v>600</v>
      </c>
      <c r="I42" s="132">
        <f t="shared" si="9"/>
        <v>35344.968192</v>
      </c>
      <c r="J42" s="16" t="s">
        <v>57</v>
      </c>
      <c r="K42" s="11">
        <v>1.43</v>
      </c>
      <c r="L42" s="6">
        <v>0.3</v>
      </c>
      <c r="M42" s="132">
        <f t="shared" si="10"/>
        <v>257.39999999999998</v>
      </c>
      <c r="N42" s="132">
        <f t="shared" si="11"/>
        <v>35602.368192000002</v>
      </c>
      <c r="O42" s="172">
        <v>1.4039999999999999</v>
      </c>
      <c r="P42" s="15">
        <v>11.2</v>
      </c>
      <c r="Q42" s="11">
        <f t="shared" si="12"/>
        <v>70.179999999999993</v>
      </c>
      <c r="R42" s="55">
        <f t="shared" si="13"/>
        <v>71.61</v>
      </c>
      <c r="S42" s="49"/>
      <c r="T42" s="172">
        <v>1.4039999999999999</v>
      </c>
      <c r="U42" s="15">
        <v>11.2</v>
      </c>
      <c r="V42" s="39">
        <f t="shared" si="3"/>
        <v>1.4044546082626137</v>
      </c>
      <c r="W42" s="190">
        <f t="shared" si="4"/>
        <v>11.20038505543352</v>
      </c>
    </row>
    <row r="43" spans="1:23">
      <c r="A43" s="54"/>
      <c r="B43" s="45" t="s">
        <v>143</v>
      </c>
      <c r="C43" s="6"/>
      <c r="D43" s="6"/>
      <c r="E43" s="46"/>
      <c r="F43" s="46"/>
      <c r="G43" s="46"/>
      <c r="H43" s="46"/>
      <c r="I43" s="132"/>
      <c r="J43" s="128"/>
      <c r="K43" s="6"/>
      <c r="L43" s="6"/>
      <c r="M43" s="132">
        <f t="shared" si="10"/>
        <v>0</v>
      </c>
      <c r="N43" s="132">
        <f t="shared" si="11"/>
        <v>0</v>
      </c>
      <c r="O43" s="126"/>
      <c r="P43" s="15"/>
      <c r="Q43" s="15"/>
      <c r="R43" s="55"/>
      <c r="S43" s="49"/>
      <c r="T43" s="126"/>
      <c r="U43" s="15"/>
      <c r="V43" s="39"/>
      <c r="W43" s="190"/>
    </row>
    <row r="44" spans="1:23">
      <c r="A44" s="56">
        <v>27</v>
      </c>
      <c r="B44" s="27" t="s">
        <v>43</v>
      </c>
      <c r="C44" s="27">
        <v>3</v>
      </c>
      <c r="D44" s="11">
        <v>100.13</v>
      </c>
      <c r="E44" s="46">
        <v>1.0066660000000001</v>
      </c>
      <c r="F44" s="44">
        <v>1.02</v>
      </c>
      <c r="G44" s="44"/>
      <c r="H44" s="47">
        <v>600</v>
      </c>
      <c r="I44" s="132">
        <f>D44*E44*F44*H44</f>
        <v>61688.049546959999</v>
      </c>
      <c r="J44" s="16" t="s">
        <v>27</v>
      </c>
      <c r="K44" s="11">
        <v>1.43</v>
      </c>
      <c r="L44" s="6">
        <v>0.3</v>
      </c>
      <c r="M44" s="132">
        <f t="shared" si="10"/>
        <v>257.39999999999998</v>
      </c>
      <c r="N44" s="132">
        <f t="shared" si="11"/>
        <v>61945.449546960001</v>
      </c>
      <c r="O44" s="172">
        <v>2.444</v>
      </c>
      <c r="P44" s="15">
        <v>19.489999999999998</v>
      </c>
      <c r="Q44" s="11">
        <f t="shared" si="12"/>
        <v>119.61999999999999</v>
      </c>
      <c r="R44" s="55">
        <f t="shared" si="13"/>
        <v>121.05</v>
      </c>
      <c r="S44" s="49"/>
      <c r="T44" s="172">
        <v>2.444</v>
      </c>
      <c r="U44" s="15">
        <v>19.489999999999998</v>
      </c>
      <c r="V44" s="39">
        <f t="shared" si="3"/>
        <v>2.4436456476138675</v>
      </c>
      <c r="W44" s="190">
        <f t="shared" si="4"/>
        <v>19.48782967515583</v>
      </c>
    </row>
    <row r="45" spans="1:23">
      <c r="A45" s="56">
        <v>28</v>
      </c>
      <c r="B45" s="27" t="s">
        <v>44</v>
      </c>
      <c r="C45" s="27">
        <v>3</v>
      </c>
      <c r="D45" s="11">
        <v>60.19</v>
      </c>
      <c r="E45" s="46">
        <v>0.98</v>
      </c>
      <c r="F45" s="44">
        <v>1.02</v>
      </c>
      <c r="G45" s="44"/>
      <c r="H45" s="47">
        <v>600</v>
      </c>
      <c r="I45" s="132">
        <f t="shared" ref="I45:I69" si="14">D45*E45*F45*H45</f>
        <v>36099.554400000001</v>
      </c>
      <c r="J45" s="16" t="s">
        <v>28</v>
      </c>
      <c r="K45" s="11">
        <v>1.43</v>
      </c>
      <c r="L45" s="6">
        <v>0.3</v>
      </c>
      <c r="M45" s="132">
        <f t="shared" si="10"/>
        <v>257.39999999999998</v>
      </c>
      <c r="N45" s="132">
        <f t="shared" si="11"/>
        <v>36356.954400000002</v>
      </c>
      <c r="O45" s="172">
        <v>1.4339999999999999</v>
      </c>
      <c r="P45" s="15">
        <v>11.44</v>
      </c>
      <c r="Q45" s="11">
        <f t="shared" si="12"/>
        <v>71.63</v>
      </c>
      <c r="R45" s="55">
        <f t="shared" si="13"/>
        <v>73.06</v>
      </c>
      <c r="S45" s="49"/>
      <c r="T45" s="172">
        <v>1.4339999999999999</v>
      </c>
      <c r="U45" s="15">
        <v>11.44</v>
      </c>
      <c r="V45" s="39">
        <f t="shared" si="3"/>
        <v>1.4342217875536574</v>
      </c>
      <c r="W45" s="190">
        <f t="shared" si="4"/>
        <v>11.437775333561662</v>
      </c>
    </row>
    <row r="46" spans="1:23">
      <c r="A46" s="56">
        <v>29</v>
      </c>
      <c r="B46" s="27" t="s">
        <v>62</v>
      </c>
      <c r="C46" s="27">
        <v>3</v>
      </c>
      <c r="D46" s="11">
        <v>51.69</v>
      </c>
      <c r="E46" s="46">
        <v>0.98</v>
      </c>
      <c r="F46" s="44">
        <v>1.02</v>
      </c>
      <c r="G46" s="44"/>
      <c r="H46" s="47">
        <v>600</v>
      </c>
      <c r="I46" s="132">
        <f t="shared" si="14"/>
        <v>31001.594399999998</v>
      </c>
      <c r="J46" s="16" t="s">
        <v>56</v>
      </c>
      <c r="K46" s="11">
        <v>1.42</v>
      </c>
      <c r="L46" s="6">
        <v>0.3</v>
      </c>
      <c r="M46" s="132">
        <f t="shared" si="10"/>
        <v>255.6</v>
      </c>
      <c r="N46" s="132">
        <f t="shared" si="11"/>
        <v>31257.194399999997</v>
      </c>
      <c r="O46" s="172">
        <v>1.2330000000000001</v>
      </c>
      <c r="P46" s="15">
        <v>9.83</v>
      </c>
      <c r="Q46" s="11">
        <f t="shared" si="12"/>
        <v>61.519999999999996</v>
      </c>
      <c r="R46" s="55">
        <f t="shared" si="13"/>
        <v>62.94</v>
      </c>
      <c r="S46" s="49"/>
      <c r="T46" s="172">
        <v>1.2330000000000001</v>
      </c>
      <c r="U46" s="15">
        <v>9.83</v>
      </c>
      <c r="V46" s="39">
        <f t="shared" si="3"/>
        <v>1.233044680614946</v>
      </c>
      <c r="W46" s="190">
        <f t="shared" si="4"/>
        <v>9.8334080234361334</v>
      </c>
    </row>
    <row r="47" spans="1:23">
      <c r="A47" s="56">
        <v>30</v>
      </c>
      <c r="B47" s="27" t="s">
        <v>144</v>
      </c>
      <c r="C47" s="27">
        <v>3</v>
      </c>
      <c r="D47" s="11">
        <v>61.55</v>
      </c>
      <c r="E47" s="46">
        <v>0.98</v>
      </c>
      <c r="F47" s="44">
        <v>1.02</v>
      </c>
      <c r="G47" s="44"/>
      <c r="H47" s="47">
        <v>600</v>
      </c>
      <c r="I47" s="132">
        <f t="shared" si="14"/>
        <v>36915.227999999996</v>
      </c>
      <c r="J47" s="16" t="s">
        <v>29</v>
      </c>
      <c r="K47" s="11">
        <v>1.42</v>
      </c>
      <c r="L47" s="6">
        <v>0.3</v>
      </c>
      <c r="M47" s="132">
        <f t="shared" si="10"/>
        <v>255.6</v>
      </c>
      <c r="N47" s="132">
        <f t="shared" si="11"/>
        <v>37170.827999999994</v>
      </c>
      <c r="O47" s="172">
        <v>1.466</v>
      </c>
      <c r="P47" s="15">
        <v>11.69</v>
      </c>
      <c r="Q47" s="11">
        <f t="shared" si="12"/>
        <v>73.239999999999995</v>
      </c>
      <c r="R47" s="55">
        <f t="shared" si="13"/>
        <v>74.66</v>
      </c>
      <c r="S47" s="49"/>
      <c r="T47" s="172">
        <v>1.466</v>
      </c>
      <c r="U47" s="15">
        <v>11.69</v>
      </c>
      <c r="V47" s="39">
        <f t="shared" si="3"/>
        <v>1.4663277565133321</v>
      </c>
      <c r="W47" s="190">
        <f t="shared" si="4"/>
        <v>11.693817225418172</v>
      </c>
    </row>
    <row r="48" spans="1:23">
      <c r="A48" s="56">
        <v>31</v>
      </c>
      <c r="B48" s="27" t="s">
        <v>49</v>
      </c>
      <c r="C48" s="27">
        <v>3</v>
      </c>
      <c r="D48" s="11">
        <v>38.32</v>
      </c>
      <c r="E48" s="46">
        <v>0.98</v>
      </c>
      <c r="F48" s="44">
        <v>1.02</v>
      </c>
      <c r="G48" s="44"/>
      <c r="H48" s="47">
        <v>600</v>
      </c>
      <c r="I48" s="132">
        <f t="shared" si="14"/>
        <v>22982.803200000002</v>
      </c>
      <c r="J48" s="16" t="s">
        <v>30</v>
      </c>
      <c r="K48" s="11">
        <v>1.43</v>
      </c>
      <c r="L48" s="6">
        <v>0.3</v>
      </c>
      <c r="M48" s="132">
        <f t="shared" si="10"/>
        <v>257.39999999999998</v>
      </c>
      <c r="N48" s="132">
        <f t="shared" si="11"/>
        <v>23240.203200000004</v>
      </c>
      <c r="O48" s="172">
        <v>0.91700000000000004</v>
      </c>
      <c r="P48" s="15">
        <v>7.31</v>
      </c>
      <c r="Q48" s="11">
        <f t="shared" si="12"/>
        <v>45.63</v>
      </c>
      <c r="R48" s="55">
        <f t="shared" si="13"/>
        <v>47.06</v>
      </c>
      <c r="S48" s="49"/>
      <c r="T48" s="172">
        <v>0.91700000000000004</v>
      </c>
      <c r="U48" s="15">
        <v>7.31</v>
      </c>
      <c r="V48" s="39">
        <f t="shared" si="3"/>
        <v>0.91678762224963006</v>
      </c>
      <c r="W48" s="190">
        <f t="shared" si="4"/>
        <v>7.3112896086785746</v>
      </c>
    </row>
    <row r="49" spans="1:23">
      <c r="A49" s="56">
        <v>32</v>
      </c>
      <c r="B49" s="27" t="s">
        <v>50</v>
      </c>
      <c r="C49" s="27">
        <v>3</v>
      </c>
      <c r="D49" s="11">
        <v>86.39</v>
      </c>
      <c r="E49" s="46">
        <v>1.02</v>
      </c>
      <c r="F49" s="44">
        <v>1.02</v>
      </c>
      <c r="G49" s="44"/>
      <c r="H49" s="47">
        <v>600</v>
      </c>
      <c r="I49" s="132">
        <f t="shared" si="14"/>
        <v>53928.0936</v>
      </c>
      <c r="J49" s="16" t="s">
        <v>31</v>
      </c>
      <c r="K49" s="11">
        <v>1.43</v>
      </c>
      <c r="L49" s="6">
        <v>0.3</v>
      </c>
      <c r="M49" s="132">
        <f t="shared" si="10"/>
        <v>257.39999999999998</v>
      </c>
      <c r="N49" s="132">
        <f t="shared" si="11"/>
        <v>54185.493600000002</v>
      </c>
      <c r="O49" s="172">
        <v>2.1379999999999999</v>
      </c>
      <c r="P49" s="15">
        <v>17.05</v>
      </c>
      <c r="Q49" s="11">
        <f t="shared" si="12"/>
        <v>103.44</v>
      </c>
      <c r="R49" s="55">
        <f t="shared" si="13"/>
        <v>104.87</v>
      </c>
      <c r="S49" s="49"/>
      <c r="T49" s="172">
        <v>2.1379999999999999</v>
      </c>
      <c r="U49" s="15">
        <v>17.05</v>
      </c>
      <c r="V49" s="39">
        <f t="shared" si="3"/>
        <v>2.1375282053457494</v>
      </c>
      <c r="W49" s="190">
        <f t="shared" si="4"/>
        <v>17.046573684811818</v>
      </c>
    </row>
    <row r="50" spans="1:23">
      <c r="A50" s="56">
        <v>33</v>
      </c>
      <c r="B50" s="27" t="s">
        <v>63</v>
      </c>
      <c r="C50" s="27">
        <v>3</v>
      </c>
      <c r="D50" s="11">
        <v>91.31</v>
      </c>
      <c r="E50" s="46">
        <v>1.02</v>
      </c>
      <c r="F50" s="44">
        <v>1.02</v>
      </c>
      <c r="G50" s="44"/>
      <c r="H50" s="47">
        <v>600</v>
      </c>
      <c r="I50" s="132">
        <f t="shared" si="14"/>
        <v>56999.354400000004</v>
      </c>
      <c r="J50" s="16" t="s">
        <v>48</v>
      </c>
      <c r="K50" s="11">
        <v>1.43</v>
      </c>
      <c r="L50" s="6">
        <v>0.3</v>
      </c>
      <c r="M50" s="132">
        <f t="shared" si="10"/>
        <v>257.39999999999998</v>
      </c>
      <c r="N50" s="132">
        <f t="shared" si="11"/>
        <v>57256.754400000005</v>
      </c>
      <c r="O50" s="172">
        <v>2.2589999999999999</v>
      </c>
      <c r="P50" s="15">
        <v>18.010000000000002</v>
      </c>
      <c r="Q50" s="11">
        <f t="shared" si="12"/>
        <v>109.32000000000001</v>
      </c>
      <c r="R50" s="55">
        <f t="shared" si="13"/>
        <v>110.75000000000001</v>
      </c>
      <c r="S50" s="49"/>
      <c r="T50" s="172">
        <v>2.2589999999999999</v>
      </c>
      <c r="U50" s="15">
        <v>18.010000000000002</v>
      </c>
      <c r="V50" s="39">
        <f t="shared" si="3"/>
        <v>2.25868437002767</v>
      </c>
      <c r="W50" s="190">
        <f t="shared" si="4"/>
        <v>18.012781982533667</v>
      </c>
    </row>
    <row r="51" spans="1:23">
      <c r="A51" s="56">
        <v>34</v>
      </c>
      <c r="B51" s="27" t="s">
        <v>51</v>
      </c>
      <c r="C51" s="27">
        <v>3</v>
      </c>
      <c r="D51" s="11">
        <v>58.03</v>
      </c>
      <c r="E51" s="46">
        <v>1.02</v>
      </c>
      <c r="F51" s="44">
        <v>1.02</v>
      </c>
      <c r="G51" s="44"/>
      <c r="H51" s="47">
        <v>600</v>
      </c>
      <c r="I51" s="132">
        <f t="shared" si="14"/>
        <v>36224.647200000007</v>
      </c>
      <c r="J51" s="16" t="s">
        <v>55</v>
      </c>
      <c r="K51" s="11">
        <v>1.43</v>
      </c>
      <c r="L51" s="6">
        <v>0.3</v>
      </c>
      <c r="M51" s="132">
        <f t="shared" si="10"/>
        <v>257.39999999999998</v>
      </c>
      <c r="N51" s="132">
        <f t="shared" si="11"/>
        <v>36482.047200000008</v>
      </c>
      <c r="O51" s="172">
        <v>1.4390000000000001</v>
      </c>
      <c r="P51" s="15">
        <v>11.48</v>
      </c>
      <c r="Q51" s="11">
        <f t="shared" si="12"/>
        <v>69.510000000000005</v>
      </c>
      <c r="R51" s="55">
        <f t="shared" si="13"/>
        <v>70.940000000000012</v>
      </c>
      <c r="S51" s="49"/>
      <c r="T51" s="172">
        <v>1.4390000000000001</v>
      </c>
      <c r="U51" s="15">
        <v>11.48</v>
      </c>
      <c r="V51" s="39">
        <f t="shared" si="3"/>
        <v>1.4391564918540289</v>
      </c>
      <c r="W51" s="190">
        <f t="shared" si="4"/>
        <v>11.477129106886697</v>
      </c>
    </row>
    <row r="52" spans="1:23">
      <c r="A52" s="54"/>
      <c r="B52" s="45" t="s">
        <v>152</v>
      </c>
      <c r="C52" s="6"/>
      <c r="D52" s="6"/>
      <c r="E52" s="46"/>
      <c r="F52" s="46"/>
      <c r="G52" s="46"/>
      <c r="H52" s="46"/>
      <c r="I52" s="132">
        <f t="shared" si="14"/>
        <v>0</v>
      </c>
      <c r="J52" s="128"/>
      <c r="K52" s="6"/>
      <c r="L52" s="6"/>
      <c r="M52" s="132">
        <f t="shared" si="10"/>
        <v>0</v>
      </c>
      <c r="N52" s="132">
        <f t="shared" si="11"/>
        <v>0</v>
      </c>
      <c r="O52" s="126"/>
      <c r="P52" s="15"/>
      <c r="Q52" s="15"/>
      <c r="R52" s="55"/>
      <c r="S52" s="49"/>
      <c r="T52" s="126"/>
      <c r="U52" s="15"/>
      <c r="V52" s="39"/>
      <c r="W52" s="190"/>
    </row>
    <row r="53" spans="1:23">
      <c r="A53" s="56">
        <v>35</v>
      </c>
      <c r="B53" s="27" t="s">
        <v>53</v>
      </c>
      <c r="C53" s="27">
        <v>4</v>
      </c>
      <c r="D53" s="11">
        <v>100.13</v>
      </c>
      <c r="E53" s="46">
        <v>1.0066660000000001</v>
      </c>
      <c r="F53" s="44">
        <v>1.02</v>
      </c>
      <c r="G53" s="44"/>
      <c r="H53" s="47">
        <v>600</v>
      </c>
      <c r="I53" s="132">
        <f t="shared" si="14"/>
        <v>61688.049546959999</v>
      </c>
      <c r="J53" s="16" t="s">
        <v>153</v>
      </c>
      <c r="K53" s="11">
        <v>1.41</v>
      </c>
      <c r="L53" s="6">
        <v>0.3</v>
      </c>
      <c r="M53" s="132">
        <f t="shared" si="10"/>
        <v>253.79999999999998</v>
      </c>
      <c r="N53" s="132">
        <f t="shared" si="11"/>
        <v>61941.849546960002</v>
      </c>
      <c r="O53" s="172">
        <v>2.444</v>
      </c>
      <c r="P53" s="15">
        <v>19.489999999999998</v>
      </c>
      <c r="Q53" s="11">
        <f t="shared" si="12"/>
        <v>119.61999999999999</v>
      </c>
      <c r="R53" s="55">
        <f t="shared" si="13"/>
        <v>121.02999999999999</v>
      </c>
      <c r="S53" s="49"/>
      <c r="T53" s="172">
        <v>2.444</v>
      </c>
      <c r="U53" s="15">
        <v>19.489999999999998</v>
      </c>
      <c r="V53" s="39">
        <f t="shared" si="3"/>
        <v>2.4435036335612494</v>
      </c>
      <c r="W53" s="190">
        <f t="shared" si="4"/>
        <v>19.486697127287609</v>
      </c>
    </row>
    <row r="54" spans="1:23">
      <c r="A54" s="56">
        <v>36</v>
      </c>
      <c r="B54" s="27" t="s">
        <v>147</v>
      </c>
      <c r="C54" s="27">
        <v>4</v>
      </c>
      <c r="D54" s="11">
        <v>60.19</v>
      </c>
      <c r="E54" s="46">
        <v>0.98</v>
      </c>
      <c r="F54" s="44">
        <v>1.02</v>
      </c>
      <c r="G54" s="44"/>
      <c r="H54" s="47">
        <v>600</v>
      </c>
      <c r="I54" s="132">
        <f t="shared" si="14"/>
        <v>36099.554400000001</v>
      </c>
      <c r="J54" s="16" t="s">
        <v>154</v>
      </c>
      <c r="K54" s="11">
        <v>1.87</v>
      </c>
      <c r="L54" s="6">
        <v>0.3</v>
      </c>
      <c r="M54" s="132">
        <f t="shared" si="10"/>
        <v>336.59999999999997</v>
      </c>
      <c r="N54" s="132">
        <f t="shared" si="11"/>
        <v>36436.154399999999</v>
      </c>
      <c r="O54" s="172">
        <v>1.4370000000000001</v>
      </c>
      <c r="P54" s="15">
        <v>11.46</v>
      </c>
      <c r="Q54" s="11">
        <f t="shared" si="12"/>
        <v>71.650000000000006</v>
      </c>
      <c r="R54" s="55">
        <f t="shared" si="13"/>
        <v>73.52000000000001</v>
      </c>
      <c r="S54" s="49"/>
      <c r="T54" s="172">
        <v>1.4370000000000001</v>
      </c>
      <c r="U54" s="15">
        <v>11.46</v>
      </c>
      <c r="V54" s="39">
        <f t="shared" si="3"/>
        <v>1.4373460967112539</v>
      </c>
      <c r="W54" s="190">
        <f t="shared" si="4"/>
        <v>11.462691386662579</v>
      </c>
    </row>
    <row r="55" spans="1:23">
      <c r="A55" s="56">
        <v>37</v>
      </c>
      <c r="B55" s="27" t="s">
        <v>52</v>
      </c>
      <c r="C55" s="27">
        <v>4</v>
      </c>
      <c r="D55" s="11">
        <v>51.69</v>
      </c>
      <c r="E55" s="46">
        <v>0.98</v>
      </c>
      <c r="F55" s="44">
        <v>1.02</v>
      </c>
      <c r="G55" s="44"/>
      <c r="H55" s="47">
        <v>600</v>
      </c>
      <c r="I55" s="132">
        <f t="shared" si="14"/>
        <v>31001.594399999998</v>
      </c>
      <c r="J55" s="16" t="s">
        <v>155</v>
      </c>
      <c r="K55" s="11">
        <v>1.96</v>
      </c>
      <c r="L55" s="6">
        <v>0.3</v>
      </c>
      <c r="M55" s="132">
        <f t="shared" si="10"/>
        <v>352.8</v>
      </c>
      <c r="N55" s="132">
        <f t="shared" si="11"/>
        <v>31354.394399999997</v>
      </c>
      <c r="O55" s="172">
        <v>1.2370000000000001</v>
      </c>
      <c r="P55" s="15">
        <v>9.86</v>
      </c>
      <c r="Q55" s="11">
        <f t="shared" si="12"/>
        <v>61.55</v>
      </c>
      <c r="R55" s="55">
        <f t="shared" si="13"/>
        <v>63.51</v>
      </c>
      <c r="S55" s="1"/>
      <c r="T55" s="172">
        <v>1.2370000000000001</v>
      </c>
      <c r="U55" s="15">
        <v>9.86</v>
      </c>
      <c r="V55" s="39">
        <f t="shared" si="3"/>
        <v>1.236879060035633</v>
      </c>
      <c r="W55" s="190">
        <f t="shared" si="4"/>
        <v>9.8639868158781692</v>
      </c>
    </row>
    <row r="56" spans="1:23">
      <c r="A56" s="56">
        <v>38</v>
      </c>
      <c r="B56" s="27" t="s">
        <v>54</v>
      </c>
      <c r="C56" s="27">
        <v>4</v>
      </c>
      <c r="D56" s="11">
        <v>61.55</v>
      </c>
      <c r="E56" s="46">
        <v>0.98</v>
      </c>
      <c r="F56" s="44">
        <v>1.02</v>
      </c>
      <c r="G56" s="44"/>
      <c r="H56" s="47">
        <v>600</v>
      </c>
      <c r="I56" s="132">
        <f t="shared" si="14"/>
        <v>36915.227999999996</v>
      </c>
      <c r="J56" s="16" t="s">
        <v>156</v>
      </c>
      <c r="K56" s="11">
        <v>1.96</v>
      </c>
      <c r="L56" s="6">
        <v>0.3</v>
      </c>
      <c r="M56" s="132">
        <f t="shared" si="10"/>
        <v>352.8</v>
      </c>
      <c r="N56" s="132">
        <f t="shared" si="11"/>
        <v>37268.027999999998</v>
      </c>
      <c r="O56" s="172">
        <v>1.47</v>
      </c>
      <c r="P56" s="15">
        <v>11.72</v>
      </c>
      <c r="Q56" s="11">
        <f t="shared" si="12"/>
        <v>73.27</v>
      </c>
      <c r="R56" s="55">
        <f t="shared" si="13"/>
        <v>75.22999999999999</v>
      </c>
      <c r="S56" s="1"/>
      <c r="T56" s="172">
        <v>1.47</v>
      </c>
      <c r="U56" s="15">
        <v>11.72</v>
      </c>
      <c r="V56" s="39">
        <f t="shared" si="3"/>
        <v>1.4701621359340193</v>
      </c>
      <c r="W56" s="190">
        <f t="shared" si="4"/>
        <v>11.72439601786021</v>
      </c>
    </row>
    <row r="57" spans="1:23">
      <c r="A57" s="56">
        <v>39</v>
      </c>
      <c r="B57" s="27" t="s">
        <v>148</v>
      </c>
      <c r="C57" s="27">
        <v>4</v>
      </c>
      <c r="D57" s="11">
        <v>38.32</v>
      </c>
      <c r="E57" s="46">
        <v>0.98</v>
      </c>
      <c r="F57" s="44">
        <v>1.02</v>
      </c>
      <c r="G57" s="44"/>
      <c r="H57" s="47">
        <v>600</v>
      </c>
      <c r="I57" s="132">
        <f t="shared" si="14"/>
        <v>22982.803200000002</v>
      </c>
      <c r="J57" s="16" t="s">
        <v>157</v>
      </c>
      <c r="K57" s="11">
        <v>1.43</v>
      </c>
      <c r="L57" s="6">
        <v>0.3</v>
      </c>
      <c r="M57" s="132">
        <f t="shared" si="10"/>
        <v>257.39999999999998</v>
      </c>
      <c r="N57" s="132">
        <f t="shared" si="11"/>
        <v>23240.203200000004</v>
      </c>
      <c r="O57" s="172">
        <v>0.91700000000000004</v>
      </c>
      <c r="P57" s="15">
        <v>7.31</v>
      </c>
      <c r="Q57" s="11">
        <f t="shared" si="12"/>
        <v>45.63</v>
      </c>
      <c r="R57" s="55">
        <f t="shared" si="13"/>
        <v>47.06</v>
      </c>
      <c r="S57" s="1"/>
      <c r="T57" s="172">
        <v>0.91700000000000004</v>
      </c>
      <c r="U57" s="15">
        <v>7.31</v>
      </c>
      <c r="V57" s="39">
        <f t="shared" si="3"/>
        <v>0.91678762224963006</v>
      </c>
      <c r="W57" s="190">
        <f t="shared" si="4"/>
        <v>7.3112896086785746</v>
      </c>
    </row>
    <row r="58" spans="1:23">
      <c r="A58" s="56">
        <v>40</v>
      </c>
      <c r="B58" s="27" t="s">
        <v>149</v>
      </c>
      <c r="C58" s="27">
        <v>4</v>
      </c>
      <c r="D58" s="11">
        <v>86.39</v>
      </c>
      <c r="E58" s="46">
        <v>1.02</v>
      </c>
      <c r="F58" s="44">
        <v>1.02</v>
      </c>
      <c r="G58" s="44"/>
      <c r="H58" s="47">
        <v>600</v>
      </c>
      <c r="I58" s="132">
        <f t="shared" si="14"/>
        <v>53928.0936</v>
      </c>
      <c r="J58" s="16" t="s">
        <v>158</v>
      </c>
      <c r="K58" s="11">
        <v>1.43</v>
      </c>
      <c r="L58" s="6">
        <v>0.3</v>
      </c>
      <c r="M58" s="132">
        <f t="shared" si="10"/>
        <v>257.39999999999998</v>
      </c>
      <c r="N58" s="132">
        <f t="shared" si="11"/>
        <v>54185.493600000002</v>
      </c>
      <c r="O58" s="172">
        <v>2.1379999999999999</v>
      </c>
      <c r="P58" s="15">
        <v>17.05</v>
      </c>
      <c r="Q58" s="11">
        <f t="shared" si="12"/>
        <v>103.44</v>
      </c>
      <c r="R58" s="55">
        <f t="shared" si="13"/>
        <v>104.87</v>
      </c>
      <c r="S58" s="188"/>
      <c r="T58" s="172">
        <v>2.1379999999999999</v>
      </c>
      <c r="U58" s="15">
        <v>17.05</v>
      </c>
      <c r="V58" s="39">
        <f t="shared" si="3"/>
        <v>2.1375282053457494</v>
      </c>
      <c r="W58" s="190">
        <f t="shared" si="4"/>
        <v>17.046573684811818</v>
      </c>
    </row>
    <row r="59" spans="1:23">
      <c r="A59" s="56">
        <v>41</v>
      </c>
      <c r="B59" s="27" t="s">
        <v>150</v>
      </c>
      <c r="C59" s="27">
        <v>4</v>
      </c>
      <c r="D59" s="11">
        <v>91.31</v>
      </c>
      <c r="E59" s="46">
        <v>1.02</v>
      </c>
      <c r="F59" s="44">
        <v>1.02</v>
      </c>
      <c r="G59" s="44"/>
      <c r="H59" s="47">
        <v>600</v>
      </c>
      <c r="I59" s="132">
        <f t="shared" si="14"/>
        <v>56999.354400000004</v>
      </c>
      <c r="J59" s="16" t="s">
        <v>159</v>
      </c>
      <c r="K59" s="11">
        <v>1.43</v>
      </c>
      <c r="L59" s="6">
        <v>0.3</v>
      </c>
      <c r="M59" s="132">
        <f t="shared" si="10"/>
        <v>257.39999999999998</v>
      </c>
      <c r="N59" s="132">
        <f t="shared" si="11"/>
        <v>57256.754400000005</v>
      </c>
      <c r="O59" s="172">
        <v>2.2589999999999999</v>
      </c>
      <c r="P59" s="15">
        <v>18.010000000000002</v>
      </c>
      <c r="Q59" s="11">
        <f t="shared" si="12"/>
        <v>109.32000000000001</v>
      </c>
      <c r="R59" s="55">
        <f t="shared" si="13"/>
        <v>110.75000000000001</v>
      </c>
      <c r="S59" s="1"/>
      <c r="T59" s="172">
        <v>2.2589999999999999</v>
      </c>
      <c r="U59" s="15">
        <v>18.010000000000002</v>
      </c>
      <c r="V59" s="39">
        <f t="shared" si="3"/>
        <v>2.25868437002767</v>
      </c>
      <c r="W59" s="190">
        <f t="shared" si="4"/>
        <v>18.012781982533667</v>
      </c>
    </row>
    <row r="60" spans="1:23">
      <c r="A60" s="56">
        <v>42</v>
      </c>
      <c r="B60" s="27" t="s">
        <v>151</v>
      </c>
      <c r="C60" s="27">
        <v>4</v>
      </c>
      <c r="D60" s="11">
        <v>58.03</v>
      </c>
      <c r="E60" s="46">
        <v>1.02</v>
      </c>
      <c r="F60" s="44">
        <v>1.02</v>
      </c>
      <c r="G60" s="44"/>
      <c r="H60" s="47">
        <v>600</v>
      </c>
      <c r="I60" s="132">
        <f t="shared" si="14"/>
        <v>36224.647200000007</v>
      </c>
      <c r="J60" s="16" t="s">
        <v>160</v>
      </c>
      <c r="K60" s="11">
        <v>1.43</v>
      </c>
      <c r="L60" s="6">
        <v>0.3</v>
      </c>
      <c r="M60" s="132">
        <f t="shared" si="10"/>
        <v>257.39999999999998</v>
      </c>
      <c r="N60" s="132">
        <f t="shared" si="11"/>
        <v>36482.047200000008</v>
      </c>
      <c r="O60" s="172">
        <v>1.4390000000000001</v>
      </c>
      <c r="P60" s="15">
        <v>11.48</v>
      </c>
      <c r="Q60" s="11">
        <f t="shared" si="12"/>
        <v>69.510000000000005</v>
      </c>
      <c r="R60" s="55">
        <f t="shared" si="13"/>
        <v>70.940000000000012</v>
      </c>
      <c r="S60" s="1"/>
      <c r="T60" s="172">
        <v>1.4390000000000001</v>
      </c>
      <c r="U60" s="15">
        <v>11.48</v>
      </c>
      <c r="V60" s="39">
        <f t="shared" si="3"/>
        <v>1.4391564918540289</v>
      </c>
      <c r="W60" s="190">
        <f t="shared" si="4"/>
        <v>11.477129106886697</v>
      </c>
    </row>
    <row r="61" spans="1:23">
      <c r="A61" s="54"/>
      <c r="B61" s="45" t="s">
        <v>179</v>
      </c>
      <c r="C61" s="6"/>
      <c r="D61" s="6"/>
      <c r="E61" s="46"/>
      <c r="F61" s="46"/>
      <c r="G61" s="46"/>
      <c r="H61" s="46"/>
      <c r="I61" s="132">
        <f t="shared" si="14"/>
        <v>0</v>
      </c>
      <c r="J61" s="128"/>
      <c r="K61" s="6"/>
      <c r="L61" s="6"/>
      <c r="M61" s="132">
        <f t="shared" si="10"/>
        <v>0</v>
      </c>
      <c r="N61" s="132">
        <f t="shared" si="11"/>
        <v>0</v>
      </c>
      <c r="O61" s="126"/>
      <c r="P61" s="15"/>
      <c r="Q61" s="15"/>
      <c r="R61" s="55"/>
      <c r="S61" s="1"/>
      <c r="T61" s="126"/>
      <c r="U61" s="15"/>
      <c r="V61" s="39"/>
      <c r="W61" s="190"/>
    </row>
    <row r="62" spans="1:23">
      <c r="A62" s="56">
        <v>43</v>
      </c>
      <c r="B62" s="27" t="s">
        <v>161</v>
      </c>
      <c r="C62" s="27">
        <v>5</v>
      </c>
      <c r="D62" s="11">
        <v>35.79</v>
      </c>
      <c r="E62" s="44">
        <v>0.98</v>
      </c>
      <c r="F62" s="44">
        <v>1.02</v>
      </c>
      <c r="G62" s="44"/>
      <c r="H62" s="47">
        <v>600</v>
      </c>
      <c r="I62" s="132">
        <f t="shared" si="14"/>
        <v>21465.410400000001</v>
      </c>
      <c r="J62" s="16" t="s">
        <v>169</v>
      </c>
      <c r="K62" s="11">
        <v>1.42</v>
      </c>
      <c r="L62" s="6">
        <v>0.3</v>
      </c>
      <c r="M62" s="132">
        <f t="shared" si="10"/>
        <v>255.6</v>
      </c>
      <c r="N62" s="132">
        <f t="shared" si="11"/>
        <v>21721.010399999999</v>
      </c>
      <c r="O62" s="172">
        <v>0.85699999999999998</v>
      </c>
      <c r="P62" s="15">
        <v>6.83</v>
      </c>
      <c r="Q62" s="11">
        <f t="shared" si="12"/>
        <v>42.62</v>
      </c>
      <c r="R62" s="55">
        <f t="shared" si="13"/>
        <v>44.04</v>
      </c>
      <c r="S62" s="1"/>
      <c r="T62" s="172">
        <v>0.85699999999999998</v>
      </c>
      <c r="U62" s="15">
        <v>6.83</v>
      </c>
      <c r="V62" s="39">
        <f t="shared" si="3"/>
        <v>0.85685797607292358</v>
      </c>
      <c r="W62" s="190">
        <f t="shared" si="4"/>
        <v>6.8333566733839586</v>
      </c>
    </row>
    <row r="63" spans="1:23">
      <c r="A63" s="56">
        <v>44</v>
      </c>
      <c r="B63" s="27" t="s">
        <v>162</v>
      </c>
      <c r="C63" s="27">
        <v>5</v>
      </c>
      <c r="D63" s="11">
        <v>60.19</v>
      </c>
      <c r="E63" s="46">
        <v>0.98</v>
      </c>
      <c r="F63" s="44">
        <v>1.02</v>
      </c>
      <c r="G63" s="44"/>
      <c r="H63" s="47">
        <v>600</v>
      </c>
      <c r="I63" s="132">
        <f t="shared" si="14"/>
        <v>36099.554400000001</v>
      </c>
      <c r="J63" s="16" t="s">
        <v>170</v>
      </c>
      <c r="K63" s="11">
        <v>1.54</v>
      </c>
      <c r="L63" s="6">
        <v>0.3</v>
      </c>
      <c r="M63" s="132">
        <f t="shared" si="10"/>
        <v>277.2</v>
      </c>
      <c r="N63" s="132">
        <f t="shared" si="11"/>
        <v>36376.754399999998</v>
      </c>
      <c r="O63" s="172">
        <v>1.4350000000000001</v>
      </c>
      <c r="P63" s="15">
        <v>11.44</v>
      </c>
      <c r="Q63" s="11">
        <f t="shared" si="12"/>
        <v>71.63</v>
      </c>
      <c r="R63" s="55">
        <f t="shared" si="13"/>
        <v>73.17</v>
      </c>
      <c r="S63" s="1"/>
      <c r="T63" s="172">
        <v>1.4350000000000001</v>
      </c>
      <c r="U63" s="15">
        <v>11.44</v>
      </c>
      <c r="V63" s="39">
        <f t="shared" si="3"/>
        <v>1.4350028648430562</v>
      </c>
      <c r="W63" s="190">
        <f t="shared" si="4"/>
        <v>11.444004346836889</v>
      </c>
    </row>
    <row r="64" spans="1:23">
      <c r="A64" s="56">
        <v>45</v>
      </c>
      <c r="B64" s="27" t="s">
        <v>163</v>
      </c>
      <c r="C64" s="27">
        <v>5</v>
      </c>
      <c r="D64" s="11">
        <v>51.69</v>
      </c>
      <c r="E64" s="46">
        <v>0.98</v>
      </c>
      <c r="F64" s="44">
        <v>1.02</v>
      </c>
      <c r="G64" s="44"/>
      <c r="H64" s="47">
        <v>600</v>
      </c>
      <c r="I64" s="132">
        <f t="shared" si="14"/>
        <v>31001.594399999998</v>
      </c>
      <c r="J64" s="16" t="s">
        <v>171</v>
      </c>
      <c r="K64" s="11">
        <v>1.61</v>
      </c>
      <c r="L64" s="6">
        <v>0.3</v>
      </c>
      <c r="M64" s="132">
        <f t="shared" si="10"/>
        <v>289.8</v>
      </c>
      <c r="N64" s="132">
        <f t="shared" si="11"/>
        <v>31291.394399999997</v>
      </c>
      <c r="O64" s="172">
        <v>1.234</v>
      </c>
      <c r="P64" s="15">
        <v>9.84</v>
      </c>
      <c r="Q64" s="11">
        <f t="shared" si="12"/>
        <v>61.53</v>
      </c>
      <c r="R64" s="55">
        <f t="shared" si="13"/>
        <v>63.14</v>
      </c>
      <c r="T64" s="172">
        <v>1.234</v>
      </c>
      <c r="U64" s="15">
        <v>9.84</v>
      </c>
      <c r="V64" s="39">
        <f t="shared" si="3"/>
        <v>1.2343938141148174</v>
      </c>
      <c r="W64" s="190">
        <f t="shared" si="4"/>
        <v>9.8441672281842578</v>
      </c>
    </row>
    <row r="65" spans="1:23">
      <c r="A65" s="56">
        <v>46</v>
      </c>
      <c r="B65" s="27" t="s">
        <v>164</v>
      </c>
      <c r="C65" s="27">
        <v>5</v>
      </c>
      <c r="D65" s="11">
        <v>61.55</v>
      </c>
      <c r="E65" s="44">
        <v>0.98</v>
      </c>
      <c r="F65" s="44">
        <v>1.02</v>
      </c>
      <c r="G65" s="44"/>
      <c r="H65" s="47">
        <v>600</v>
      </c>
      <c r="I65" s="132">
        <f t="shared" si="14"/>
        <v>36915.227999999996</v>
      </c>
      <c r="J65" s="16" t="s">
        <v>172</v>
      </c>
      <c r="K65" s="11">
        <v>1.59</v>
      </c>
      <c r="L65" s="6">
        <v>0.3</v>
      </c>
      <c r="M65" s="132">
        <f t="shared" si="10"/>
        <v>286.2</v>
      </c>
      <c r="N65" s="132">
        <f t="shared" si="11"/>
        <v>37201.427999999993</v>
      </c>
      <c r="O65" s="172">
        <v>1.468</v>
      </c>
      <c r="P65" s="15">
        <v>11.7</v>
      </c>
      <c r="Q65" s="11">
        <f t="shared" si="12"/>
        <v>73.25</v>
      </c>
      <c r="R65" s="55">
        <f t="shared" si="13"/>
        <v>74.84</v>
      </c>
      <c r="S65" s="188"/>
      <c r="T65" s="172">
        <v>1.468</v>
      </c>
      <c r="U65" s="15">
        <v>11.7</v>
      </c>
      <c r="V65" s="39">
        <f t="shared" si="3"/>
        <v>1.4675348759605855</v>
      </c>
      <c r="W65" s="190">
        <f t="shared" si="4"/>
        <v>11.703443882298075</v>
      </c>
    </row>
    <row r="66" spans="1:23">
      <c r="A66" s="56">
        <v>47</v>
      </c>
      <c r="B66" s="27" t="s">
        <v>165</v>
      </c>
      <c r="C66" s="27">
        <v>5</v>
      </c>
      <c r="D66" s="11">
        <v>38.32</v>
      </c>
      <c r="E66" s="46">
        <v>0.98</v>
      </c>
      <c r="F66" s="44">
        <v>1.02</v>
      </c>
      <c r="G66" s="44"/>
      <c r="H66" s="47">
        <v>600</v>
      </c>
      <c r="I66" s="132">
        <f t="shared" si="14"/>
        <v>22982.803200000002</v>
      </c>
      <c r="J66" s="16" t="s">
        <v>173</v>
      </c>
      <c r="K66" s="11">
        <v>1.42</v>
      </c>
      <c r="L66" s="6">
        <v>0.3</v>
      </c>
      <c r="M66" s="132">
        <f t="shared" si="10"/>
        <v>255.6</v>
      </c>
      <c r="N66" s="132">
        <f t="shared" si="11"/>
        <v>23238.403200000001</v>
      </c>
      <c r="O66" s="172">
        <v>0.91700000000000004</v>
      </c>
      <c r="P66" s="15">
        <v>7.31</v>
      </c>
      <c r="Q66" s="11">
        <f t="shared" si="12"/>
        <v>45.63</v>
      </c>
      <c r="R66" s="55">
        <f t="shared" si="13"/>
        <v>47.050000000000004</v>
      </c>
      <c r="T66" s="172">
        <v>0.91700000000000004</v>
      </c>
      <c r="U66" s="15">
        <v>7.31</v>
      </c>
      <c r="V66" s="39">
        <f t="shared" si="3"/>
        <v>0.91671661522332093</v>
      </c>
      <c r="W66" s="190">
        <f t="shared" si="4"/>
        <v>7.3107233347444618</v>
      </c>
    </row>
    <row r="67" spans="1:23">
      <c r="A67" s="56">
        <v>48</v>
      </c>
      <c r="B67" s="27" t="s">
        <v>166</v>
      </c>
      <c r="C67" s="27">
        <v>5</v>
      </c>
      <c r="D67" s="11">
        <v>86.39</v>
      </c>
      <c r="E67" s="46">
        <v>1.02</v>
      </c>
      <c r="F67" s="44">
        <v>1.02</v>
      </c>
      <c r="G67" s="44"/>
      <c r="H67" s="47">
        <v>600</v>
      </c>
      <c r="I67" s="132">
        <f t="shared" si="14"/>
        <v>53928.0936</v>
      </c>
      <c r="J67" s="16" t="s">
        <v>174</v>
      </c>
      <c r="K67" s="11">
        <v>1.43</v>
      </c>
      <c r="L67" s="6">
        <v>0.3</v>
      </c>
      <c r="M67" s="132">
        <f t="shared" si="10"/>
        <v>257.39999999999998</v>
      </c>
      <c r="N67" s="132">
        <f t="shared" si="11"/>
        <v>54185.493600000002</v>
      </c>
      <c r="O67" s="172">
        <v>2.1379999999999999</v>
      </c>
      <c r="P67" s="15">
        <v>17.05</v>
      </c>
      <c r="Q67" s="11">
        <f t="shared" si="12"/>
        <v>103.44</v>
      </c>
      <c r="R67" s="55">
        <f t="shared" si="13"/>
        <v>104.87</v>
      </c>
      <c r="S67" s="188"/>
      <c r="T67" s="172">
        <v>2.1379999999999999</v>
      </c>
      <c r="U67" s="15">
        <v>17.05</v>
      </c>
      <c r="V67" s="39">
        <f t="shared" si="3"/>
        <v>2.1375282053457494</v>
      </c>
      <c r="W67" s="190">
        <f t="shared" si="4"/>
        <v>17.046573684811818</v>
      </c>
    </row>
    <row r="68" spans="1:23">
      <c r="A68" s="56">
        <v>49</v>
      </c>
      <c r="B68" s="27" t="s">
        <v>167</v>
      </c>
      <c r="C68" s="27">
        <v>5</v>
      </c>
      <c r="D68" s="11">
        <v>91.31</v>
      </c>
      <c r="E68" s="46">
        <v>1.02</v>
      </c>
      <c r="F68" s="44">
        <v>1.02</v>
      </c>
      <c r="G68" s="44"/>
      <c r="H68" s="47">
        <v>600</v>
      </c>
      <c r="I68" s="132">
        <f t="shared" si="14"/>
        <v>56999.354400000004</v>
      </c>
      <c r="J68" s="16" t="s">
        <v>175</v>
      </c>
      <c r="K68" s="11">
        <v>1.43</v>
      </c>
      <c r="L68" s="6">
        <v>0.3</v>
      </c>
      <c r="M68" s="132">
        <f t="shared" si="10"/>
        <v>257.39999999999998</v>
      </c>
      <c r="N68" s="132">
        <f t="shared" si="11"/>
        <v>57256.754400000005</v>
      </c>
      <c r="O68" s="172">
        <v>2.2589999999999999</v>
      </c>
      <c r="P68" s="15">
        <v>18.010000000000002</v>
      </c>
      <c r="Q68" s="11">
        <f t="shared" si="12"/>
        <v>109.32000000000001</v>
      </c>
      <c r="R68" s="55">
        <f t="shared" si="13"/>
        <v>110.75000000000001</v>
      </c>
      <c r="T68" s="172">
        <v>2.2589999999999999</v>
      </c>
      <c r="U68" s="15">
        <v>18.010000000000002</v>
      </c>
      <c r="V68" s="39">
        <f t="shared" si="3"/>
        <v>2.25868437002767</v>
      </c>
      <c r="W68" s="190">
        <f t="shared" si="4"/>
        <v>18.012781982533667</v>
      </c>
    </row>
    <row r="69" spans="1:23" ht="13.5" thickBot="1">
      <c r="A69" s="57">
        <v>50</v>
      </c>
      <c r="B69" s="58" t="s">
        <v>168</v>
      </c>
      <c r="C69" s="58">
        <v>5</v>
      </c>
      <c r="D69" s="59">
        <v>58.03</v>
      </c>
      <c r="E69" s="125">
        <v>1.02</v>
      </c>
      <c r="F69" s="60">
        <v>1.02</v>
      </c>
      <c r="G69" s="60"/>
      <c r="H69" s="61">
        <v>600</v>
      </c>
      <c r="I69" s="135">
        <f t="shared" si="14"/>
        <v>36224.647200000007</v>
      </c>
      <c r="J69" s="62" t="s">
        <v>176</v>
      </c>
      <c r="K69" s="59">
        <v>1.43</v>
      </c>
      <c r="L69" s="63">
        <v>0.3</v>
      </c>
      <c r="M69" s="135">
        <f t="shared" si="10"/>
        <v>257.39999999999998</v>
      </c>
      <c r="N69" s="135">
        <f t="shared" si="11"/>
        <v>36482.047200000008</v>
      </c>
      <c r="O69" s="174">
        <v>1.4390000000000001</v>
      </c>
      <c r="P69" s="123">
        <v>11.48</v>
      </c>
      <c r="Q69" s="59">
        <f t="shared" si="12"/>
        <v>69.510000000000005</v>
      </c>
      <c r="R69" s="113">
        <f t="shared" si="13"/>
        <v>70.940000000000012</v>
      </c>
      <c r="T69" s="172">
        <v>1.4390000000000001</v>
      </c>
      <c r="U69" s="15">
        <v>11.48</v>
      </c>
      <c r="V69" s="39">
        <f t="shared" si="3"/>
        <v>1.4391564918540289</v>
      </c>
      <c r="W69" s="190">
        <f t="shared" si="4"/>
        <v>11.477129106886697</v>
      </c>
    </row>
    <row r="70" spans="1:23" ht="13.5" thickBot="1">
      <c r="A70" s="33"/>
      <c r="B70" s="127" t="s">
        <v>45</v>
      </c>
      <c r="C70" s="35"/>
      <c r="D70" s="129">
        <f>SUM(D40:D69)</f>
        <v>1786.81</v>
      </c>
      <c r="E70" s="48"/>
      <c r="F70" s="48"/>
      <c r="G70" s="48"/>
      <c r="H70" s="48"/>
      <c r="I70" s="133">
        <f>SUM(I40:I69)</f>
        <v>1092135.3448219199</v>
      </c>
      <c r="J70" s="36"/>
      <c r="K70" s="129">
        <f>SUM(K40:K69)</f>
        <v>40.5</v>
      </c>
      <c r="L70" s="35"/>
      <c r="M70" s="133">
        <f>SUM(M40:M69)</f>
        <v>7289.9999999999982</v>
      </c>
      <c r="N70" s="133">
        <f>SUM(N40:N69)</f>
        <v>1099425.3448219202</v>
      </c>
      <c r="O70" s="120">
        <f>SUM(O40:O69)</f>
        <v>43.373000000000005</v>
      </c>
      <c r="P70" s="130">
        <f>SUM(P40:P69)</f>
        <v>345.85999999999996</v>
      </c>
      <c r="Q70" s="130">
        <f t="shared" ref="M70:R70" si="15">SUM(Q40:Q69)</f>
        <v>2132.67</v>
      </c>
      <c r="R70" s="212">
        <f t="shared" si="15"/>
        <v>2173.1700000000005</v>
      </c>
      <c r="T70" s="83">
        <f>SUM(T40:T69)</f>
        <v>43.373000000000005</v>
      </c>
      <c r="U70" s="40">
        <f>SUM(U40:U69)</f>
        <v>345.85999999999996</v>
      </c>
      <c r="V70" s="39"/>
      <c r="W70" s="190"/>
    </row>
    <row r="71" spans="1:23">
      <c r="T71" s="83"/>
      <c r="U71" s="40"/>
      <c r="V71" s="39"/>
      <c r="W71" s="190"/>
    </row>
    <row r="72" spans="1:23">
      <c r="D72" s="24"/>
      <c r="K72" s="32" t="s">
        <v>215</v>
      </c>
      <c r="N72" s="3" t="s">
        <v>8</v>
      </c>
      <c r="P72" s="3" t="s">
        <v>9</v>
      </c>
      <c r="T72" s="83"/>
      <c r="U72" s="40"/>
      <c r="V72" s="39"/>
      <c r="W72" s="190"/>
    </row>
    <row r="73" spans="1:23">
      <c r="B73" s="32" t="s">
        <v>103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T73" s="83"/>
      <c r="U73" s="40"/>
      <c r="V73" s="39"/>
      <c r="W73" s="190"/>
    </row>
    <row r="74" spans="1:23" ht="13.5" thickBot="1">
      <c r="B74" s="32" t="s">
        <v>104</v>
      </c>
      <c r="C74" s="2"/>
      <c r="D74" s="2"/>
      <c r="E74" s="2"/>
      <c r="F74" s="2"/>
      <c r="G74" s="2"/>
      <c r="H74" s="2"/>
      <c r="I74" s="2"/>
      <c r="J74" s="3"/>
      <c r="K74" s="3"/>
      <c r="L74" s="3"/>
      <c r="M74" s="3"/>
      <c r="N74" s="3"/>
      <c r="O74" s="3"/>
      <c r="Q74" s="42" t="s">
        <v>210</v>
      </c>
      <c r="T74" s="83"/>
      <c r="U74" s="40"/>
      <c r="V74" s="39"/>
      <c r="W74" s="190"/>
    </row>
    <row r="75" spans="1:23" ht="13.5" thickBot="1">
      <c r="A75" s="154">
        <v>1</v>
      </c>
      <c r="B75" s="155">
        <v>2</v>
      </c>
      <c r="C75" s="155">
        <v>3</v>
      </c>
      <c r="D75" s="155">
        <v>4</v>
      </c>
      <c r="E75" s="155">
        <v>5</v>
      </c>
      <c r="F75" s="155">
        <v>6</v>
      </c>
      <c r="G75" s="155">
        <v>7</v>
      </c>
      <c r="H75" s="155">
        <v>8</v>
      </c>
      <c r="I75" s="155">
        <v>9</v>
      </c>
      <c r="J75" s="155">
        <v>10</v>
      </c>
      <c r="K75" s="155">
        <v>11</v>
      </c>
      <c r="L75" s="155">
        <v>12</v>
      </c>
      <c r="M75" s="155">
        <v>13</v>
      </c>
      <c r="N75" s="155">
        <v>14</v>
      </c>
      <c r="O75" s="155">
        <v>15</v>
      </c>
      <c r="P75" s="155">
        <v>16</v>
      </c>
      <c r="Q75" s="155">
        <v>17</v>
      </c>
      <c r="R75" s="156">
        <v>18</v>
      </c>
      <c r="T75" s="83"/>
      <c r="U75" s="40"/>
      <c r="V75" s="39"/>
      <c r="W75" s="190"/>
    </row>
    <row r="76" spans="1:23">
      <c r="A76" s="148">
        <v>50</v>
      </c>
      <c r="B76" s="149" t="s">
        <v>177</v>
      </c>
      <c r="C76" s="149">
        <v>5</v>
      </c>
      <c r="D76" s="150">
        <v>58.98</v>
      </c>
      <c r="E76" s="53">
        <v>1.02</v>
      </c>
      <c r="F76" s="111">
        <v>1.02</v>
      </c>
      <c r="G76" s="111"/>
      <c r="H76" s="151">
        <v>600</v>
      </c>
      <c r="I76" s="152">
        <f>D76*E76*F76*H76</f>
        <v>36817.675199999998</v>
      </c>
      <c r="J76" s="153" t="s">
        <v>178</v>
      </c>
      <c r="K76" s="150">
        <v>1.43</v>
      </c>
      <c r="L76" s="51">
        <v>0.3</v>
      </c>
      <c r="M76" s="152">
        <f>H76*K76*L76</f>
        <v>257.39999999999998</v>
      </c>
      <c r="N76" s="152">
        <f>I76+M76</f>
        <v>37075.075199999999</v>
      </c>
      <c r="O76" s="173">
        <v>1.4630000000000001</v>
      </c>
      <c r="P76" s="67">
        <v>11.66</v>
      </c>
      <c r="Q76" s="150">
        <f>D76+P76</f>
        <v>70.64</v>
      </c>
      <c r="R76" s="103">
        <f>K76+Q76</f>
        <v>72.070000000000007</v>
      </c>
      <c r="S76" s="188"/>
      <c r="T76" s="172">
        <v>1.4630000000000001</v>
      </c>
      <c r="U76" s="15">
        <v>11.66</v>
      </c>
      <c r="V76" s="39">
        <f t="shared" ref="V71:V87" si="16">N76/$N$89*100</f>
        <v>1.4625504667417977</v>
      </c>
      <c r="W76" s="190">
        <f t="shared" ref="W71:W87" si="17">V76*$W$89/100</f>
        <v>11.663693717219163</v>
      </c>
    </row>
    <row r="77" spans="1:23">
      <c r="A77" s="54"/>
      <c r="B77" s="45" t="s">
        <v>180</v>
      </c>
      <c r="C77" s="6"/>
      <c r="D77" s="6"/>
      <c r="E77" s="46"/>
      <c r="F77" s="46"/>
      <c r="G77" s="46"/>
      <c r="H77" s="46"/>
      <c r="I77" s="132">
        <f t="shared" ref="I77:I87" si="18">D77*E77*F77*H77</f>
        <v>0</v>
      </c>
      <c r="J77" s="6"/>
      <c r="K77" s="6"/>
      <c r="L77" s="6"/>
      <c r="M77" s="132">
        <f t="shared" ref="M77:M87" si="19">H77*K77*L77</f>
        <v>0</v>
      </c>
      <c r="N77" s="132">
        <f t="shared" ref="N77:N87" si="20">I77+M77</f>
        <v>0</v>
      </c>
      <c r="O77" s="126"/>
      <c r="P77" s="15"/>
      <c r="Q77" s="15"/>
      <c r="R77" s="55"/>
      <c r="S77" s="49"/>
      <c r="T77" s="126"/>
      <c r="U77" s="15"/>
      <c r="V77" s="39"/>
      <c r="W77" s="190"/>
    </row>
    <row r="78" spans="1:23">
      <c r="A78" s="56">
        <v>51</v>
      </c>
      <c r="B78" s="27" t="s">
        <v>181</v>
      </c>
      <c r="C78" s="27">
        <v>6</v>
      </c>
      <c r="D78" s="11">
        <v>96.69</v>
      </c>
      <c r="E78" s="46">
        <v>1.0066666</v>
      </c>
      <c r="F78" s="44">
        <v>1.02</v>
      </c>
      <c r="G78" s="44"/>
      <c r="H78" s="47">
        <v>600</v>
      </c>
      <c r="I78" s="132">
        <f t="shared" si="18"/>
        <v>59568.771255047999</v>
      </c>
      <c r="J78" s="16" t="s">
        <v>187</v>
      </c>
      <c r="K78" s="11">
        <v>1.36</v>
      </c>
      <c r="L78" s="6">
        <v>0.3</v>
      </c>
      <c r="M78" s="132">
        <f t="shared" si="19"/>
        <v>244.8</v>
      </c>
      <c r="N78" s="132">
        <f t="shared" si="20"/>
        <v>59813.571255048002</v>
      </c>
      <c r="O78" s="172">
        <v>2.36</v>
      </c>
      <c r="P78" s="15">
        <v>18.82</v>
      </c>
      <c r="Q78" s="11">
        <f t="shared" ref="Q78:Q87" si="21">D78+P78</f>
        <v>115.50999999999999</v>
      </c>
      <c r="R78" s="104">
        <f t="shared" ref="R78:R87" si="22">K78+Q78</f>
        <v>116.86999999999999</v>
      </c>
      <c r="S78" s="188"/>
      <c r="T78" s="172">
        <v>2.36</v>
      </c>
      <c r="U78" s="15">
        <v>18.82</v>
      </c>
      <c r="V78" s="39">
        <f t="shared" si="16"/>
        <v>2.3595465709686341</v>
      </c>
      <c r="W78" s="190">
        <f t="shared" si="17"/>
        <v>18.817147948817759</v>
      </c>
    </row>
    <row r="79" spans="1:23">
      <c r="A79" s="56">
        <v>52</v>
      </c>
      <c r="B79" s="27" t="s">
        <v>182</v>
      </c>
      <c r="C79" s="27">
        <v>6</v>
      </c>
      <c r="D79" s="11">
        <v>60.19</v>
      </c>
      <c r="E79" s="46">
        <v>0.98</v>
      </c>
      <c r="F79" s="44">
        <v>1.02</v>
      </c>
      <c r="G79" s="44"/>
      <c r="H79" s="47">
        <v>600</v>
      </c>
      <c r="I79" s="132">
        <f t="shared" si="18"/>
        <v>36099.554400000001</v>
      </c>
      <c r="J79" s="16" t="s">
        <v>188</v>
      </c>
      <c r="K79" s="11">
        <v>1.55</v>
      </c>
      <c r="L79" s="6">
        <v>0.3</v>
      </c>
      <c r="M79" s="132">
        <f t="shared" si="19"/>
        <v>279</v>
      </c>
      <c r="N79" s="132">
        <f t="shared" si="20"/>
        <v>36378.554400000001</v>
      </c>
      <c r="O79" s="172">
        <v>1.4350000000000001</v>
      </c>
      <c r="P79" s="15">
        <v>11.44</v>
      </c>
      <c r="Q79" s="11">
        <f t="shared" si="21"/>
        <v>71.63</v>
      </c>
      <c r="R79" s="104">
        <f t="shared" si="22"/>
        <v>73.179999999999993</v>
      </c>
      <c r="T79" s="172">
        <v>1.4350000000000001</v>
      </c>
      <c r="U79" s="15">
        <v>11.44</v>
      </c>
      <c r="V79" s="39">
        <f t="shared" si="16"/>
        <v>1.4350738718693654</v>
      </c>
      <c r="W79" s="190">
        <f t="shared" si="17"/>
        <v>11.444570620771003</v>
      </c>
    </row>
    <row r="80" spans="1:23">
      <c r="A80" s="56">
        <v>53</v>
      </c>
      <c r="B80" s="27" t="s">
        <v>183</v>
      </c>
      <c r="C80" s="27">
        <v>6</v>
      </c>
      <c r="D80" s="11">
        <v>51.69</v>
      </c>
      <c r="E80" s="46">
        <v>0.98</v>
      </c>
      <c r="F80" s="44">
        <v>1.02</v>
      </c>
      <c r="G80" s="44"/>
      <c r="H80" s="47">
        <v>600</v>
      </c>
      <c r="I80" s="132">
        <f t="shared" si="18"/>
        <v>31001.594399999998</v>
      </c>
      <c r="J80" s="16" t="s">
        <v>189</v>
      </c>
      <c r="K80" s="11">
        <v>1.55</v>
      </c>
      <c r="L80" s="6">
        <v>0.3</v>
      </c>
      <c r="M80" s="132">
        <f t="shared" si="19"/>
        <v>279</v>
      </c>
      <c r="N80" s="132">
        <f t="shared" si="20"/>
        <v>31280.594399999998</v>
      </c>
      <c r="O80" s="172">
        <v>1.234</v>
      </c>
      <c r="P80" s="15">
        <v>9.84</v>
      </c>
      <c r="Q80" s="11">
        <f t="shared" si="21"/>
        <v>61.53</v>
      </c>
      <c r="R80" s="104">
        <f t="shared" si="22"/>
        <v>63.08</v>
      </c>
      <c r="T80" s="172">
        <v>1.234</v>
      </c>
      <c r="U80" s="15">
        <v>9.84</v>
      </c>
      <c r="V80" s="39">
        <f t="shared" si="16"/>
        <v>1.2339677719569633</v>
      </c>
      <c r="W80" s="190">
        <f t="shared" si="17"/>
        <v>9.8407695845795864</v>
      </c>
    </row>
    <row r="81" spans="1:23">
      <c r="A81" s="56">
        <v>54</v>
      </c>
      <c r="B81" s="27" t="s">
        <v>184</v>
      </c>
      <c r="C81" s="27">
        <v>6</v>
      </c>
      <c r="D81" s="11">
        <v>61.75</v>
      </c>
      <c r="E81" s="46">
        <v>0.98</v>
      </c>
      <c r="F81" s="44">
        <v>1.02</v>
      </c>
      <c r="G81" s="44"/>
      <c r="H81" s="47">
        <v>600</v>
      </c>
      <c r="I81" s="132">
        <f t="shared" si="18"/>
        <v>37035.18</v>
      </c>
      <c r="J81" s="16" t="s">
        <v>190</v>
      </c>
      <c r="K81" s="11">
        <v>1.55</v>
      </c>
      <c r="L81" s="6">
        <v>0.3</v>
      </c>
      <c r="M81" s="132">
        <f t="shared" si="19"/>
        <v>279</v>
      </c>
      <c r="N81" s="132">
        <f t="shared" si="20"/>
        <v>37314.18</v>
      </c>
      <c r="O81" s="172">
        <v>1.472</v>
      </c>
      <c r="P81" s="15">
        <v>11.74</v>
      </c>
      <c r="Q81" s="11">
        <f t="shared" si="21"/>
        <v>73.489999999999995</v>
      </c>
      <c r="R81" s="104">
        <f t="shared" si="22"/>
        <v>75.039999999999992</v>
      </c>
      <c r="T81" s="172">
        <v>1.472</v>
      </c>
      <c r="U81" s="15">
        <v>11.74</v>
      </c>
      <c r="V81" s="39">
        <f t="shared" si="16"/>
        <v>1.4719827560885828</v>
      </c>
      <c r="W81" s="190">
        <f t="shared" si="17"/>
        <v>11.73891528153084</v>
      </c>
    </row>
    <row r="82" spans="1:23">
      <c r="A82" s="56">
        <v>55</v>
      </c>
      <c r="B82" s="27" t="s">
        <v>185</v>
      </c>
      <c r="C82" s="27">
        <v>6</v>
      </c>
      <c r="D82" s="11">
        <v>132.75</v>
      </c>
      <c r="E82" s="44">
        <v>1.02</v>
      </c>
      <c r="F82" s="44">
        <v>1.02</v>
      </c>
      <c r="G82" s="44"/>
      <c r="H82" s="47">
        <v>600</v>
      </c>
      <c r="I82" s="132">
        <f t="shared" si="18"/>
        <v>82867.86</v>
      </c>
      <c r="J82" s="16" t="s">
        <v>191</v>
      </c>
      <c r="K82" s="11">
        <v>1.55</v>
      </c>
      <c r="L82" s="6">
        <v>0.3</v>
      </c>
      <c r="M82" s="132">
        <f t="shared" si="19"/>
        <v>279</v>
      </c>
      <c r="N82" s="132">
        <f t="shared" si="20"/>
        <v>83146.86</v>
      </c>
      <c r="O82" s="172">
        <v>3.28</v>
      </c>
      <c r="P82" s="15">
        <v>26.16</v>
      </c>
      <c r="Q82" s="11">
        <f t="shared" si="21"/>
        <v>158.91</v>
      </c>
      <c r="R82" s="104">
        <f t="shared" si="22"/>
        <v>160.46</v>
      </c>
      <c r="T82" s="172">
        <v>3.28</v>
      </c>
      <c r="U82" s="15">
        <v>26.16</v>
      </c>
      <c r="V82" s="39">
        <f t="shared" si="16"/>
        <v>3.2800062641845948</v>
      </c>
      <c r="W82" s="190">
        <f t="shared" si="17"/>
        <v>26.157721956245727</v>
      </c>
    </row>
    <row r="83" spans="1:23">
      <c r="A83" s="56">
        <v>56</v>
      </c>
      <c r="B83" s="27" t="s">
        <v>186</v>
      </c>
      <c r="C83" s="27">
        <v>6</v>
      </c>
      <c r="D83" s="11">
        <v>104.06</v>
      </c>
      <c r="E83" s="44">
        <v>1.02</v>
      </c>
      <c r="F83" s="44">
        <v>1.02</v>
      </c>
      <c r="G83" s="44"/>
      <c r="H83" s="47">
        <v>600</v>
      </c>
      <c r="I83" s="132">
        <f t="shared" si="18"/>
        <v>64958.414400000001</v>
      </c>
      <c r="J83" s="16" t="s">
        <v>192</v>
      </c>
      <c r="K83" s="11">
        <v>1.54</v>
      </c>
      <c r="L83" s="6">
        <v>0.3</v>
      </c>
      <c r="M83" s="132">
        <f t="shared" si="19"/>
        <v>277.2</v>
      </c>
      <c r="N83" s="132">
        <f t="shared" si="20"/>
        <v>65235.614399999999</v>
      </c>
      <c r="O83" s="172">
        <v>2.573</v>
      </c>
      <c r="P83" s="15">
        <v>20.52</v>
      </c>
      <c r="Q83" s="11">
        <f t="shared" si="21"/>
        <v>124.58</v>
      </c>
      <c r="R83" s="104">
        <f t="shared" si="22"/>
        <v>126.12</v>
      </c>
      <c r="T83" s="172">
        <v>2.573</v>
      </c>
      <c r="U83" s="15">
        <v>20.52</v>
      </c>
      <c r="V83" s="39">
        <f t="shared" si="16"/>
        <v>2.5734372155476559</v>
      </c>
      <c r="W83" s="190">
        <f t="shared" si="17"/>
        <v>20.522904450271003</v>
      </c>
    </row>
    <row r="84" spans="1:23">
      <c r="A84" s="54"/>
      <c r="B84" s="45" t="s">
        <v>193</v>
      </c>
      <c r="C84" s="6"/>
      <c r="D84" s="6"/>
      <c r="E84" s="6"/>
      <c r="F84" s="6"/>
      <c r="G84" s="6"/>
      <c r="H84" s="6"/>
      <c r="I84" s="132">
        <f t="shared" si="18"/>
        <v>0</v>
      </c>
      <c r="J84" s="6"/>
      <c r="K84" s="6"/>
      <c r="L84" s="6"/>
      <c r="M84" s="132">
        <f t="shared" si="19"/>
        <v>0</v>
      </c>
      <c r="N84" s="132">
        <f t="shared" si="20"/>
        <v>0</v>
      </c>
      <c r="O84" s="126"/>
      <c r="P84" s="15"/>
      <c r="Q84" s="15"/>
      <c r="R84" s="55"/>
      <c r="S84" s="49"/>
      <c r="T84" s="126"/>
      <c r="U84" s="15"/>
      <c r="V84" s="39"/>
      <c r="W84" s="190"/>
    </row>
    <row r="85" spans="1:23">
      <c r="A85" s="56">
        <v>57</v>
      </c>
      <c r="B85" s="27" t="s">
        <v>194</v>
      </c>
      <c r="C85" s="27">
        <v>7</v>
      </c>
      <c r="D85" s="11">
        <v>149.32</v>
      </c>
      <c r="E85" s="46">
        <v>1.0066660000000001</v>
      </c>
      <c r="F85" s="44">
        <v>0.96</v>
      </c>
      <c r="G85" s="44"/>
      <c r="H85" s="47">
        <v>600</v>
      </c>
      <c r="I85" s="132">
        <f t="shared" si="18"/>
        <v>86581.651461119982</v>
      </c>
      <c r="J85" s="16" t="s">
        <v>197</v>
      </c>
      <c r="K85" s="11">
        <v>1.75</v>
      </c>
      <c r="L85" s="6">
        <v>0.3</v>
      </c>
      <c r="M85" s="132">
        <f t="shared" si="19"/>
        <v>315</v>
      </c>
      <c r="N85" s="132">
        <f t="shared" si="20"/>
        <v>86896.651461119982</v>
      </c>
      <c r="O85" s="172">
        <v>3.4249999999999998</v>
      </c>
      <c r="P85" s="15">
        <v>27.34</v>
      </c>
      <c r="Q85" s="11">
        <f t="shared" si="21"/>
        <v>176.66</v>
      </c>
      <c r="R85" s="104">
        <f t="shared" si="22"/>
        <v>178.41</v>
      </c>
      <c r="S85" s="189"/>
      <c r="T85" s="172">
        <v>3.4249999999999998</v>
      </c>
      <c r="U85" s="15">
        <v>27.34</v>
      </c>
      <c r="V85" s="39">
        <f t="shared" si="16"/>
        <v>3.4279293424807498</v>
      </c>
      <c r="W85" s="190">
        <f t="shared" si="17"/>
        <v>27.337393713349734</v>
      </c>
    </row>
    <row r="86" spans="1:23">
      <c r="A86" s="56">
        <v>58</v>
      </c>
      <c r="B86" s="27" t="s">
        <v>195</v>
      </c>
      <c r="C86" s="27">
        <v>7</v>
      </c>
      <c r="D86" s="11">
        <v>40.56</v>
      </c>
      <c r="E86" s="44">
        <v>1.02</v>
      </c>
      <c r="F86" s="44">
        <v>0.96</v>
      </c>
      <c r="G86" s="44"/>
      <c r="H86" s="47">
        <v>600</v>
      </c>
      <c r="I86" s="132">
        <f t="shared" si="18"/>
        <v>23829.8112</v>
      </c>
      <c r="J86" s="16" t="s">
        <v>198</v>
      </c>
      <c r="K86" s="11">
        <v>1.75</v>
      </c>
      <c r="L86" s="6">
        <v>0.3</v>
      </c>
      <c r="M86" s="132">
        <f t="shared" si="19"/>
        <v>315</v>
      </c>
      <c r="N86" s="132">
        <f t="shared" si="20"/>
        <v>24144.8112</v>
      </c>
      <c r="O86" s="172">
        <v>0.95199999999999996</v>
      </c>
      <c r="P86" s="15">
        <v>7.6</v>
      </c>
      <c r="Q86" s="11">
        <f t="shared" si="21"/>
        <v>48.160000000000004</v>
      </c>
      <c r="R86" s="104">
        <f t="shared" si="22"/>
        <v>49.910000000000004</v>
      </c>
      <c r="T86" s="172">
        <v>0.95199999999999996</v>
      </c>
      <c r="U86" s="15">
        <v>7.6</v>
      </c>
      <c r="V86" s="39">
        <f t="shared" si="16"/>
        <v>0.95247291339149021</v>
      </c>
      <c r="W86" s="190">
        <f t="shared" si="17"/>
        <v>7.595876237005796</v>
      </c>
    </row>
    <row r="87" spans="1:23" ht="13.5" thickBot="1">
      <c r="A87" s="200">
        <v>59</v>
      </c>
      <c r="B87" s="201" t="s">
        <v>196</v>
      </c>
      <c r="C87" s="201">
        <v>7</v>
      </c>
      <c r="D87" s="202">
        <v>129.57</v>
      </c>
      <c r="E87" s="203">
        <v>1.0133300000000001</v>
      </c>
      <c r="F87" s="204">
        <v>0.96</v>
      </c>
      <c r="G87" s="204"/>
      <c r="H87" s="205">
        <v>600</v>
      </c>
      <c r="I87" s="206">
        <f t="shared" si="18"/>
        <v>75627.168825599991</v>
      </c>
      <c r="J87" s="207" t="s">
        <v>199</v>
      </c>
      <c r="K87" s="202">
        <v>1.1000000000000001</v>
      </c>
      <c r="L87" s="208">
        <v>0.3</v>
      </c>
      <c r="M87" s="206">
        <f t="shared" si="19"/>
        <v>198</v>
      </c>
      <c r="N87" s="206">
        <f t="shared" si="20"/>
        <v>75825.168825599991</v>
      </c>
      <c r="O87" s="209">
        <v>2.99</v>
      </c>
      <c r="P87" s="210">
        <v>23.85</v>
      </c>
      <c r="Q87" s="202">
        <f t="shared" si="21"/>
        <v>153.41999999999999</v>
      </c>
      <c r="R87" s="211">
        <f t="shared" si="22"/>
        <v>154.51999999999998</v>
      </c>
      <c r="S87" s="189"/>
      <c r="T87" s="172">
        <v>2.99</v>
      </c>
      <c r="U87" s="15">
        <v>23.85</v>
      </c>
      <c r="V87" s="39">
        <f t="shared" si="16"/>
        <v>2.9911776431584118</v>
      </c>
      <c r="W87" s="190">
        <f t="shared" si="17"/>
        <v>23.854342586424018</v>
      </c>
    </row>
    <row r="88" spans="1:23" ht="13.5" thickBot="1">
      <c r="A88" s="33"/>
      <c r="B88" s="34" t="s">
        <v>45</v>
      </c>
      <c r="C88" s="35"/>
      <c r="D88" s="129">
        <f>SUM(D76:D87)</f>
        <v>885.55999999999972</v>
      </c>
      <c r="E88" s="48"/>
      <c r="F88" s="48"/>
      <c r="G88" s="48"/>
      <c r="H88" s="48"/>
      <c r="I88" s="133">
        <f>SUM(I76:I87)</f>
        <v>534387.681141768</v>
      </c>
      <c r="J88" s="36"/>
      <c r="K88" s="129">
        <f>SUM(K76:K87)</f>
        <v>15.13</v>
      </c>
      <c r="L88" s="35"/>
      <c r="M88" s="136">
        <f>SUM(M76:M87)</f>
        <v>2723.4</v>
      </c>
      <c r="N88" s="133">
        <f>SUM(N76:N87)</f>
        <v>537111.08114176802</v>
      </c>
      <c r="O88" s="120">
        <f>SUM(O76:O87)</f>
        <v>21.184000000000005</v>
      </c>
      <c r="P88" s="130">
        <f>SUM(P76:P87)</f>
        <v>168.97</v>
      </c>
      <c r="Q88" s="130">
        <f t="shared" ref="M88:R88" si="23">SUM(Q76:Q87)</f>
        <v>1054.53</v>
      </c>
      <c r="R88" s="157">
        <f t="shared" si="23"/>
        <v>1069.6599999999999</v>
      </c>
      <c r="T88" s="39">
        <f>SUM(T76:T87)</f>
        <v>21.184000000000005</v>
      </c>
      <c r="U88" s="40">
        <f>SUM(U76:U87)</f>
        <v>168.97</v>
      </c>
      <c r="V88" s="39"/>
      <c r="W88" s="190"/>
    </row>
    <row r="89" spans="1:23" ht="13.5" thickBot="1">
      <c r="A89" s="193"/>
      <c r="B89" s="194" t="s">
        <v>18</v>
      </c>
      <c r="C89" s="170"/>
      <c r="D89" s="195">
        <f>D34+D70+D88</f>
        <v>4176.7999999999993</v>
      </c>
      <c r="E89" s="171"/>
      <c r="F89" s="171"/>
      <c r="G89" s="171"/>
      <c r="H89" s="171"/>
      <c r="I89" s="196">
        <f>I34+I70+I88</f>
        <v>2523120.0026036878</v>
      </c>
      <c r="J89" s="170"/>
      <c r="K89" s="195">
        <f>K34+K70+K88</f>
        <v>65.78</v>
      </c>
      <c r="L89" s="170"/>
      <c r="M89" s="196">
        <f>M34+M70+M88</f>
        <v>11840.399999999998</v>
      </c>
      <c r="N89" s="196">
        <f>N34+N70+N88</f>
        <v>2534960.4026036882</v>
      </c>
      <c r="O89" s="197">
        <f>O34+O70+O88</f>
        <v>100</v>
      </c>
      <c r="P89" s="198">
        <f>P34+P70+P88</f>
        <v>797.49</v>
      </c>
      <c r="Q89" s="195">
        <f>Q70+Q88</f>
        <v>3187.2</v>
      </c>
      <c r="R89" s="199">
        <f>R34+R70+R88</f>
        <v>5040.0700000000006</v>
      </c>
      <c r="T89" s="39">
        <f>T34+T70+T88</f>
        <v>100</v>
      </c>
      <c r="U89" s="40">
        <f>U34+U70+U88</f>
        <v>797.49</v>
      </c>
      <c r="V89" s="39"/>
      <c r="W89" s="190">
        <v>797.49</v>
      </c>
    </row>
    <row r="90" spans="1:23">
      <c r="T90" s="1"/>
      <c r="U90" s="40"/>
      <c r="V90" s="1"/>
      <c r="W90" s="24"/>
    </row>
    <row r="91" spans="1:23" ht="13.5" thickBot="1">
      <c r="A91" s="26"/>
      <c r="B91" s="28" t="s">
        <v>46</v>
      </c>
      <c r="C91" s="26"/>
      <c r="D91" s="26"/>
      <c r="E91" s="26"/>
      <c r="F91" s="26"/>
      <c r="G91" s="26"/>
      <c r="N91" s="32"/>
      <c r="O91" s="187"/>
      <c r="P91" s="147"/>
      <c r="Q91" s="43"/>
      <c r="R91" s="65"/>
      <c r="T91" s="1"/>
      <c r="U91" s="40"/>
      <c r="V91" s="1"/>
    </row>
    <row r="92" spans="1:23">
      <c r="A92" s="1"/>
      <c r="B92" s="65" t="s">
        <v>200</v>
      </c>
      <c r="C92" s="26"/>
      <c r="D92" s="82">
        <v>1064.25</v>
      </c>
      <c r="E92" s="25" t="s">
        <v>10</v>
      </c>
      <c r="F92" s="26"/>
      <c r="G92" s="26"/>
      <c r="L92" s="116" t="s">
        <v>47</v>
      </c>
      <c r="M92" s="68"/>
      <c r="N92" s="68"/>
      <c r="O92" s="68"/>
      <c r="P92" s="68"/>
      <c r="Q92" s="117"/>
      <c r="R92" s="26"/>
      <c r="T92" s="1"/>
      <c r="U92" s="1"/>
      <c r="V92" s="1"/>
    </row>
    <row r="93" spans="1:23">
      <c r="A93" s="1"/>
      <c r="B93" s="65" t="s">
        <v>64</v>
      </c>
      <c r="D93" s="5">
        <v>622.79999999999995</v>
      </c>
      <c r="E93" s="3" t="s">
        <v>10</v>
      </c>
      <c r="F93" s="3"/>
      <c r="G93" s="3"/>
      <c r="H93" s="3"/>
      <c r="I93" s="3"/>
      <c r="J93" s="3"/>
      <c r="L93" s="56">
        <v>1</v>
      </c>
      <c r="M93" s="9" t="s">
        <v>93</v>
      </c>
      <c r="N93" s="6"/>
      <c r="O93" s="6"/>
      <c r="P93" s="94">
        <v>12.12</v>
      </c>
      <c r="Q93" s="118" t="s">
        <v>10</v>
      </c>
      <c r="R93" s="26"/>
    </row>
    <row r="94" spans="1:23">
      <c r="A94" s="1"/>
      <c r="B94" s="65" t="s">
        <v>201</v>
      </c>
      <c r="D94" s="5">
        <v>609.49</v>
      </c>
      <c r="E94" s="3" t="s">
        <v>10</v>
      </c>
      <c r="F94" s="3"/>
      <c r="G94" s="3"/>
      <c r="H94" s="3"/>
      <c r="I94" s="3"/>
      <c r="L94" s="56">
        <v>2</v>
      </c>
      <c r="M94" s="9" t="s">
        <v>102</v>
      </c>
      <c r="N94" s="6"/>
      <c r="O94" s="6"/>
      <c r="P94" s="94">
        <v>12.12</v>
      </c>
      <c r="Q94" s="118" t="s">
        <v>10</v>
      </c>
      <c r="R94" s="26"/>
    </row>
    <row r="95" spans="1:23">
      <c r="A95" s="1"/>
      <c r="B95" s="65" t="s">
        <v>202</v>
      </c>
      <c r="D95" s="5">
        <v>609.32000000000005</v>
      </c>
      <c r="E95" s="3" t="s">
        <v>10</v>
      </c>
      <c r="F95" s="3"/>
      <c r="G95" s="3"/>
      <c r="H95" s="3"/>
      <c r="I95" s="3"/>
      <c r="L95" s="56">
        <v>3</v>
      </c>
      <c r="M95" s="9" t="s">
        <v>94</v>
      </c>
      <c r="N95" s="6"/>
      <c r="O95" s="6"/>
      <c r="P95" s="94">
        <v>12.12</v>
      </c>
      <c r="Q95" s="118" t="s">
        <v>10</v>
      </c>
      <c r="R95" s="26"/>
    </row>
    <row r="96" spans="1:23">
      <c r="A96" s="1"/>
      <c r="B96" s="65" t="s">
        <v>203</v>
      </c>
      <c r="D96" s="5">
        <v>609.32000000000005</v>
      </c>
      <c r="E96" s="3" t="s">
        <v>10</v>
      </c>
      <c r="L96" s="56">
        <v>4</v>
      </c>
      <c r="M96" s="9" t="s">
        <v>95</v>
      </c>
      <c r="N96" s="6"/>
      <c r="O96" s="6"/>
      <c r="P96" s="94">
        <v>12.12</v>
      </c>
      <c r="Q96" s="118" t="s">
        <v>10</v>
      </c>
      <c r="R96" s="26"/>
    </row>
    <row r="97" spans="1:23" ht="13.5" thickBot="1">
      <c r="A97" s="1"/>
      <c r="B97" s="65" t="s">
        <v>204</v>
      </c>
      <c r="D97" s="5">
        <v>609.49</v>
      </c>
      <c r="E97" s="3" t="s">
        <v>10</v>
      </c>
      <c r="F97" s="3"/>
      <c r="G97" s="3"/>
      <c r="H97" s="3"/>
      <c r="I97" s="3"/>
      <c r="L97" s="57">
        <v>5</v>
      </c>
      <c r="M97" s="105" t="s">
        <v>96</v>
      </c>
      <c r="N97" s="63"/>
      <c r="O97" s="63"/>
      <c r="P97" s="110">
        <v>12.5</v>
      </c>
      <c r="Q97" s="119" t="s">
        <v>10</v>
      </c>
      <c r="R97" s="26"/>
    </row>
    <row r="98" spans="1:23">
      <c r="A98" s="7"/>
      <c r="B98" s="65" t="s">
        <v>205</v>
      </c>
      <c r="D98" s="147">
        <v>565.30999999999995</v>
      </c>
      <c r="E98" s="3" t="s">
        <v>10</v>
      </c>
      <c r="K98" s="114"/>
      <c r="L98" s="17"/>
      <c r="M98" s="26"/>
      <c r="N98" s="26"/>
      <c r="O98" s="115"/>
      <c r="P98" s="114"/>
      <c r="Q98" s="26"/>
      <c r="R98" s="1"/>
    </row>
    <row r="99" spans="1:23">
      <c r="B99" s="65" t="s">
        <v>206</v>
      </c>
      <c r="D99" s="5">
        <v>350.09</v>
      </c>
      <c r="E99" s="3" t="s">
        <v>10</v>
      </c>
      <c r="K99" s="114"/>
      <c r="L99" s="17"/>
      <c r="M99" s="26"/>
      <c r="N99" s="26"/>
      <c r="O99" s="115"/>
      <c r="P99" s="114"/>
      <c r="Q99" s="26"/>
      <c r="R99" s="1"/>
    </row>
    <row r="100" spans="1:23">
      <c r="B100" s="4" t="s">
        <v>13</v>
      </c>
      <c r="D100" s="72">
        <f>SUM(D92:D99)</f>
        <v>5040.07</v>
      </c>
      <c r="E100" s="32" t="s">
        <v>10</v>
      </c>
      <c r="F100" s="70" t="s">
        <v>214</v>
      </c>
      <c r="G100" s="71"/>
      <c r="H100" s="71"/>
      <c r="I100" s="71"/>
      <c r="J100" s="69"/>
      <c r="K100" s="114"/>
      <c r="L100" s="17"/>
      <c r="M100" s="26"/>
      <c r="N100" s="26"/>
      <c r="O100" s="115"/>
      <c r="P100" s="114"/>
      <c r="Q100" s="26"/>
      <c r="R100" s="26"/>
    </row>
    <row r="101" spans="1:23">
      <c r="D101" s="24"/>
      <c r="K101" s="114"/>
      <c r="L101" s="17"/>
      <c r="M101" s="26"/>
      <c r="N101" s="26"/>
      <c r="O101" s="115"/>
      <c r="P101" s="114"/>
      <c r="Q101" s="26"/>
      <c r="R101" s="26"/>
    </row>
    <row r="102" spans="1:23">
      <c r="B102" t="s">
        <v>100</v>
      </c>
    </row>
    <row r="103" spans="1:23">
      <c r="B103" t="s">
        <v>97</v>
      </c>
      <c r="K103" s="26"/>
      <c r="L103" s="26"/>
      <c r="M103" s="26"/>
      <c r="N103" s="26"/>
      <c r="O103" s="26"/>
      <c r="P103" s="26"/>
      <c r="Q103" s="26"/>
    </row>
    <row r="104" spans="1:23">
      <c r="N104" s="3" t="s">
        <v>8</v>
      </c>
      <c r="O104" s="3"/>
      <c r="P104" s="3"/>
      <c r="Q104" s="3"/>
    </row>
    <row r="105" spans="1:23">
      <c r="B105" s="42" t="s">
        <v>99</v>
      </c>
      <c r="N105" s="3"/>
      <c r="O105" s="3" t="s">
        <v>9</v>
      </c>
      <c r="P105" s="3"/>
      <c r="Q105" s="3"/>
    </row>
    <row r="106" spans="1:23">
      <c r="B106" t="s">
        <v>98</v>
      </c>
      <c r="N106" t="s">
        <v>76</v>
      </c>
    </row>
    <row r="107" spans="1:23">
      <c r="B107" s="1"/>
      <c r="K107" s="32" t="s">
        <v>215</v>
      </c>
      <c r="N107" t="s">
        <v>77</v>
      </c>
    </row>
    <row r="109" spans="1:23">
      <c r="B109" s="32" t="s">
        <v>103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">
      <c r="B110" s="32" t="s">
        <v>104</v>
      </c>
      <c r="C110" s="2"/>
      <c r="D110" s="2"/>
      <c r="E110" s="2"/>
      <c r="F110" s="2"/>
      <c r="G110" s="2"/>
      <c r="H110" s="2"/>
      <c r="I110" s="2"/>
      <c r="J110" s="3"/>
      <c r="K110" s="3"/>
      <c r="L110" s="3"/>
      <c r="M110" s="3"/>
      <c r="N110" s="3"/>
      <c r="O110" s="3"/>
      <c r="Q110" s="42" t="s">
        <v>209</v>
      </c>
    </row>
    <row r="111" spans="1:23" ht="13.5" thickBot="1">
      <c r="B111" s="42" t="s">
        <v>92</v>
      </c>
    </row>
    <row r="112" spans="1:23" ht="13.5" thickBot="1">
      <c r="A112" s="84" t="s">
        <v>0</v>
      </c>
      <c r="B112" s="85" t="s">
        <v>79</v>
      </c>
      <c r="C112" s="86"/>
      <c r="D112" s="87" t="s">
        <v>32</v>
      </c>
      <c r="E112" s="88"/>
      <c r="F112" s="88"/>
      <c r="G112" s="88"/>
      <c r="H112" s="88"/>
      <c r="I112" s="89" t="s">
        <v>33</v>
      </c>
      <c r="J112" s="88"/>
      <c r="K112" s="90" t="s">
        <v>34</v>
      </c>
      <c r="L112" s="91"/>
      <c r="M112" s="91" t="s">
        <v>35</v>
      </c>
      <c r="N112" s="92" t="s">
        <v>33</v>
      </c>
      <c r="O112" s="93" t="s">
        <v>14</v>
      </c>
      <c r="P112" s="23"/>
      <c r="R112" s="26"/>
      <c r="S112" s="26"/>
      <c r="T112" s="26"/>
      <c r="U112" s="26"/>
      <c r="V112" s="26"/>
      <c r="W112" s="26"/>
    </row>
    <row r="113" spans="1:23">
      <c r="A113" s="95">
        <v>1</v>
      </c>
      <c r="B113" s="96" t="s">
        <v>108</v>
      </c>
      <c r="C113" s="97"/>
      <c r="D113" s="98">
        <v>17.989999999999998</v>
      </c>
      <c r="E113" s="99"/>
      <c r="F113" s="100"/>
      <c r="G113" s="99"/>
      <c r="H113" s="99"/>
      <c r="I113" s="101">
        <f>D113/$D$142*100</f>
        <v>4.4204732535567723</v>
      </c>
      <c r="J113" s="99"/>
      <c r="K113" s="51">
        <v>20.07</v>
      </c>
      <c r="L113" s="67"/>
      <c r="M113" s="67">
        <f>D113+K113</f>
        <v>38.06</v>
      </c>
      <c r="N113" s="102"/>
      <c r="O113" s="103"/>
      <c r="R113" s="26"/>
      <c r="S113" s="26"/>
      <c r="T113" s="41"/>
      <c r="U113" s="26"/>
      <c r="V113" s="26"/>
      <c r="W113" s="26"/>
    </row>
    <row r="114" spans="1:23">
      <c r="A114" s="18">
        <v>2</v>
      </c>
      <c r="B114" s="9" t="s">
        <v>105</v>
      </c>
      <c r="C114" s="19"/>
      <c r="D114" s="20">
        <v>16.25</v>
      </c>
      <c r="E114" s="21"/>
      <c r="F114" s="22"/>
      <c r="G114" s="21"/>
      <c r="H114" s="21"/>
      <c r="I114" s="30">
        <f>D114/$D$142*100</f>
        <v>3.9929233113005869</v>
      </c>
      <c r="J114" s="21"/>
      <c r="K114" s="6">
        <v>18.13</v>
      </c>
      <c r="L114" s="15"/>
      <c r="M114" s="15">
        <f>D114+K114</f>
        <v>34.379999999999995</v>
      </c>
      <c r="N114" s="29"/>
      <c r="O114" s="104"/>
      <c r="R114" s="26"/>
      <c r="S114" s="26"/>
      <c r="T114" s="41"/>
      <c r="U114" s="26"/>
      <c r="V114" s="26"/>
      <c r="W114" s="26"/>
    </row>
    <row r="115" spans="1:23">
      <c r="A115" s="18">
        <v>3</v>
      </c>
      <c r="B115" s="9" t="s">
        <v>106</v>
      </c>
      <c r="C115" s="19"/>
      <c r="D115" s="20">
        <v>16.13</v>
      </c>
      <c r="E115" s="21"/>
      <c r="F115" s="22"/>
      <c r="G115" s="21"/>
      <c r="H115" s="21"/>
      <c r="I115" s="30">
        <f>D115/$D$142*100</f>
        <v>3.9634371083863669</v>
      </c>
      <c r="J115" s="21"/>
      <c r="K115" s="6">
        <v>17.989999999999998</v>
      </c>
      <c r="L115" s="15"/>
      <c r="M115" s="15">
        <f t="shared" ref="M115:M140" si="24">D115+K115</f>
        <v>34.119999999999997</v>
      </c>
      <c r="N115" s="29"/>
      <c r="O115" s="104"/>
      <c r="R115" s="26"/>
      <c r="S115" s="26"/>
      <c r="T115" s="41"/>
      <c r="U115" s="26"/>
      <c r="V115" s="26"/>
      <c r="W115" s="26"/>
    </row>
    <row r="116" spans="1:23">
      <c r="A116" s="18">
        <v>4</v>
      </c>
      <c r="B116" s="9" t="s">
        <v>107</v>
      </c>
      <c r="C116" s="19"/>
      <c r="D116" s="20">
        <v>16.579999999999998</v>
      </c>
      <c r="E116" s="21"/>
      <c r="F116" s="22"/>
      <c r="G116" s="21"/>
      <c r="H116" s="21"/>
      <c r="I116" s="30">
        <f>D116/$D$142*100</f>
        <v>4.0740103693146912</v>
      </c>
      <c r="J116" s="21"/>
      <c r="K116" s="6">
        <v>18.489999999999998</v>
      </c>
      <c r="L116" s="15"/>
      <c r="M116" s="15">
        <f t="shared" si="24"/>
        <v>35.069999999999993</v>
      </c>
      <c r="N116" s="29"/>
      <c r="O116" s="104"/>
      <c r="R116" s="26"/>
      <c r="S116" s="26"/>
      <c r="T116" s="41"/>
      <c r="U116" s="26"/>
      <c r="V116" s="26"/>
      <c r="W116" s="26"/>
    </row>
    <row r="117" spans="1:23" ht="13.5" thickBot="1">
      <c r="A117" s="137"/>
      <c r="B117" s="138" t="s">
        <v>126</v>
      </c>
      <c r="C117" s="139"/>
      <c r="D117" s="140">
        <f>SUM(D113:D116)</f>
        <v>66.949999999999989</v>
      </c>
      <c r="E117" s="138"/>
      <c r="F117" s="141"/>
      <c r="G117" s="138"/>
      <c r="H117" s="138"/>
      <c r="I117" s="121"/>
      <c r="J117" s="138"/>
      <c r="K117" s="63"/>
      <c r="L117" s="142"/>
      <c r="M117" s="123"/>
      <c r="N117" s="143"/>
      <c r="O117" s="144"/>
      <c r="R117" s="26"/>
      <c r="S117" s="26"/>
      <c r="T117" s="41"/>
      <c r="U117" s="26"/>
      <c r="V117" s="26"/>
      <c r="W117" s="26"/>
    </row>
    <row r="118" spans="1:23">
      <c r="A118" s="159">
        <v>5</v>
      </c>
      <c r="B118" s="160" t="s">
        <v>109</v>
      </c>
      <c r="C118" s="161"/>
      <c r="D118" s="162">
        <v>13.99</v>
      </c>
      <c r="E118" s="163"/>
      <c r="F118" s="164"/>
      <c r="G118" s="163"/>
      <c r="H118" s="163"/>
      <c r="I118" s="165">
        <f t="shared" ref="I118:I140" si="25">D118/$D$142*100</f>
        <v>3.437599823082782</v>
      </c>
      <c r="J118" s="163"/>
      <c r="K118" s="166">
        <v>15.6</v>
      </c>
      <c r="L118" s="167"/>
      <c r="M118" s="167">
        <f t="shared" si="24"/>
        <v>29.59</v>
      </c>
      <c r="N118" s="168">
        <v>0.7</v>
      </c>
      <c r="O118" s="169">
        <v>5.59</v>
      </c>
      <c r="R118" s="41"/>
      <c r="S118" s="185"/>
      <c r="T118" s="191">
        <f>M118</f>
        <v>29.59</v>
      </c>
      <c r="U118" s="192">
        <f>T118/$T$141*100</f>
        <v>4.1137788652699196</v>
      </c>
      <c r="V118" s="185">
        <f>U118*$V$141/100</f>
        <v>0.70037085181220382</v>
      </c>
      <c r="W118" s="41">
        <f>U118*$W$141/100</f>
        <v>5.586100321150024</v>
      </c>
    </row>
    <row r="119" spans="1:23">
      <c r="A119" s="18">
        <v>6</v>
      </c>
      <c r="B119" s="9" t="s">
        <v>110</v>
      </c>
      <c r="C119" s="19"/>
      <c r="D119" s="20">
        <v>13.39</v>
      </c>
      <c r="E119" s="21"/>
      <c r="F119" s="22"/>
      <c r="G119" s="21"/>
      <c r="H119" s="21"/>
      <c r="I119" s="30">
        <f t="shared" si="25"/>
        <v>3.2901688085116834</v>
      </c>
      <c r="J119" s="21"/>
      <c r="K119" s="158">
        <v>14.94</v>
      </c>
      <c r="L119" s="15"/>
      <c r="M119" s="15">
        <f t="shared" si="24"/>
        <v>28.33</v>
      </c>
      <c r="N119" s="168">
        <v>0.67100000000000004</v>
      </c>
      <c r="O119" s="104">
        <v>5.35</v>
      </c>
      <c r="R119" s="41"/>
      <c r="S119" s="185"/>
      <c r="T119" s="191">
        <f t="shared" ref="T119:T142" si="26">M119</f>
        <v>28.33</v>
      </c>
      <c r="U119" s="192">
        <f t="shared" ref="U119:U140" si="27">T119/$T$141*100</f>
        <v>3.9386061254848532</v>
      </c>
      <c r="V119" s="185">
        <f t="shared" ref="V119:V140" si="28">U119*$V$141/100</f>
        <v>0.67054769286379623</v>
      </c>
      <c r="W119" s="41">
        <f t="shared" ref="W119:W140" si="29">U119*$W$141/100</f>
        <v>5.348233257795882</v>
      </c>
    </row>
    <row r="120" spans="1:23">
      <c r="A120" s="18">
        <v>7</v>
      </c>
      <c r="B120" s="9" t="s">
        <v>111</v>
      </c>
      <c r="C120" s="19"/>
      <c r="D120" s="20">
        <v>13.8</v>
      </c>
      <c r="E120" s="21"/>
      <c r="F120" s="22"/>
      <c r="G120" s="21"/>
      <c r="H120" s="21"/>
      <c r="I120" s="30">
        <f t="shared" si="25"/>
        <v>3.3909133351352678</v>
      </c>
      <c r="J120" s="21"/>
      <c r="K120" s="158">
        <v>15.39</v>
      </c>
      <c r="L120" s="15"/>
      <c r="M120" s="15">
        <f t="shared" si="24"/>
        <v>29.19</v>
      </c>
      <c r="N120" s="168">
        <v>0.69099999999999995</v>
      </c>
      <c r="O120" s="104">
        <v>5.51</v>
      </c>
      <c r="R120" s="41"/>
      <c r="S120" s="185"/>
      <c r="T120" s="191">
        <f t="shared" si="26"/>
        <v>29.19</v>
      </c>
      <c r="U120" s="192">
        <f t="shared" si="27"/>
        <v>4.0581684716873587</v>
      </c>
      <c r="V120" s="185">
        <f t="shared" si="28"/>
        <v>0.69090318230477277</v>
      </c>
      <c r="W120" s="41">
        <f t="shared" si="29"/>
        <v>5.5105869677042643</v>
      </c>
    </row>
    <row r="121" spans="1:23">
      <c r="A121" s="18">
        <v>8</v>
      </c>
      <c r="B121" s="9" t="s">
        <v>112</v>
      </c>
      <c r="C121" s="19"/>
      <c r="D121" s="20">
        <v>13.99</v>
      </c>
      <c r="E121" s="21"/>
      <c r="F121" s="22"/>
      <c r="G121" s="21"/>
      <c r="H121" s="21"/>
      <c r="I121" s="30">
        <f t="shared" si="25"/>
        <v>3.437599823082782</v>
      </c>
      <c r="J121" s="21"/>
      <c r="K121" s="158">
        <v>15.6</v>
      </c>
      <c r="L121" s="15"/>
      <c r="M121" s="15">
        <f t="shared" si="24"/>
        <v>29.59</v>
      </c>
      <c r="N121" s="168">
        <v>0.7</v>
      </c>
      <c r="O121" s="104">
        <v>5.59</v>
      </c>
      <c r="R121" s="41"/>
      <c r="S121" s="185"/>
      <c r="T121" s="191">
        <f t="shared" si="26"/>
        <v>29.59</v>
      </c>
      <c r="U121" s="192">
        <f t="shared" si="27"/>
        <v>4.1137788652699196</v>
      </c>
      <c r="V121" s="185">
        <f t="shared" si="28"/>
        <v>0.70037085181220382</v>
      </c>
      <c r="W121" s="41">
        <f t="shared" si="29"/>
        <v>5.586100321150024</v>
      </c>
    </row>
    <row r="122" spans="1:23">
      <c r="A122" s="18">
        <v>9</v>
      </c>
      <c r="B122" s="9" t="s">
        <v>87</v>
      </c>
      <c r="C122" s="19"/>
      <c r="D122" s="20">
        <v>13.2</v>
      </c>
      <c r="E122" s="21"/>
      <c r="F122" s="22"/>
      <c r="G122" s="21"/>
      <c r="H122" s="21"/>
      <c r="I122" s="30">
        <f t="shared" si="25"/>
        <v>3.2434823205641692</v>
      </c>
      <c r="J122" s="21"/>
      <c r="K122" s="158">
        <v>14.72</v>
      </c>
      <c r="L122" s="15"/>
      <c r="M122" s="15">
        <f t="shared" si="24"/>
        <v>27.92</v>
      </c>
      <c r="N122" s="168">
        <v>0.66100000000000003</v>
      </c>
      <c r="O122" s="104">
        <v>5.27</v>
      </c>
      <c r="R122" s="41"/>
      <c r="S122" s="185"/>
      <c r="T122" s="191">
        <f t="shared" si="26"/>
        <v>27.92</v>
      </c>
      <c r="U122" s="192">
        <f t="shared" si="27"/>
        <v>3.8816054720627289</v>
      </c>
      <c r="V122" s="185">
        <f t="shared" si="28"/>
        <v>0.66084333161867959</v>
      </c>
      <c r="W122" s="41">
        <f t="shared" si="29"/>
        <v>5.2708320705139791</v>
      </c>
    </row>
    <row r="123" spans="1:23">
      <c r="A123" s="18">
        <v>10</v>
      </c>
      <c r="B123" s="9" t="s">
        <v>85</v>
      </c>
      <c r="C123" s="19"/>
      <c r="D123" s="20">
        <v>14.59</v>
      </c>
      <c r="E123" s="21"/>
      <c r="F123" s="22"/>
      <c r="G123" s="21"/>
      <c r="H123" s="21"/>
      <c r="I123" s="30">
        <f t="shared" si="25"/>
        <v>3.5850308376538811</v>
      </c>
      <c r="J123" s="21"/>
      <c r="K123" s="158">
        <v>16.27</v>
      </c>
      <c r="L123" s="15"/>
      <c r="M123" s="15">
        <f t="shared" si="24"/>
        <v>30.86</v>
      </c>
      <c r="N123" s="168">
        <v>0.73</v>
      </c>
      <c r="O123" s="104">
        <v>5.83</v>
      </c>
      <c r="R123" s="41"/>
      <c r="S123" s="185"/>
      <c r="T123" s="191">
        <f t="shared" si="26"/>
        <v>30.86</v>
      </c>
      <c r="U123" s="192">
        <f t="shared" si="27"/>
        <v>4.2903418648945486</v>
      </c>
      <c r="V123" s="185">
        <f t="shared" si="28"/>
        <v>0.73043070249829678</v>
      </c>
      <c r="W123" s="41">
        <f t="shared" si="29"/>
        <v>5.8258552183403074</v>
      </c>
    </row>
    <row r="124" spans="1:23">
      <c r="A124" s="18">
        <v>11</v>
      </c>
      <c r="B124" s="9" t="s">
        <v>86</v>
      </c>
      <c r="C124" s="19"/>
      <c r="D124" s="20">
        <v>14.71</v>
      </c>
      <c r="E124" s="21"/>
      <c r="F124" s="22"/>
      <c r="G124" s="21"/>
      <c r="H124" s="21"/>
      <c r="I124" s="30">
        <f t="shared" si="25"/>
        <v>3.6145170405681006</v>
      </c>
      <c r="J124" s="21"/>
      <c r="K124" s="158">
        <v>16.41</v>
      </c>
      <c r="L124" s="15"/>
      <c r="M124" s="15">
        <f t="shared" si="24"/>
        <v>31.12</v>
      </c>
      <c r="N124" s="168">
        <v>0.73699999999999999</v>
      </c>
      <c r="O124" s="104">
        <v>5.87</v>
      </c>
      <c r="R124" s="41"/>
      <c r="S124" s="185"/>
      <c r="T124" s="191">
        <f t="shared" si="26"/>
        <v>31.12</v>
      </c>
      <c r="U124" s="192">
        <f t="shared" si="27"/>
        <v>4.3264886207232136</v>
      </c>
      <c r="V124" s="185">
        <f t="shared" si="28"/>
        <v>0.73658468767812701</v>
      </c>
      <c r="W124" s="41">
        <f t="shared" si="29"/>
        <v>5.8749388980800514</v>
      </c>
    </row>
    <row r="125" spans="1:23">
      <c r="A125" s="18">
        <v>12</v>
      </c>
      <c r="B125" s="9" t="s">
        <v>88</v>
      </c>
      <c r="C125" s="19"/>
      <c r="D125" s="20">
        <v>16.170000000000002</v>
      </c>
      <c r="E125" s="21"/>
      <c r="F125" s="22"/>
      <c r="G125" s="21"/>
      <c r="H125" s="21"/>
      <c r="I125" s="30">
        <f t="shared" si="25"/>
        <v>3.9732658426911072</v>
      </c>
      <c r="J125" s="21"/>
      <c r="K125" s="158">
        <v>18.04</v>
      </c>
      <c r="L125" s="15"/>
      <c r="M125" s="15">
        <f t="shared" si="24"/>
        <v>34.21</v>
      </c>
      <c r="N125" s="168">
        <v>0.81</v>
      </c>
      <c r="O125" s="104">
        <v>6.46</v>
      </c>
      <c r="R125" s="41"/>
      <c r="S125" s="185"/>
      <c r="T125" s="191">
        <f t="shared" si="26"/>
        <v>34.21</v>
      </c>
      <c r="U125" s="192">
        <f t="shared" si="27"/>
        <v>4.756078911148494</v>
      </c>
      <c r="V125" s="185">
        <f t="shared" si="28"/>
        <v>0.80972243462303095</v>
      </c>
      <c r="W125" s="41">
        <f t="shared" si="29"/>
        <v>6.4582795534485395</v>
      </c>
    </row>
    <row r="126" spans="1:23">
      <c r="A126" s="18">
        <v>13</v>
      </c>
      <c r="B126" s="9" t="s">
        <v>89</v>
      </c>
      <c r="C126" s="19"/>
      <c r="D126" s="20">
        <v>13.32</v>
      </c>
      <c r="E126" s="21"/>
      <c r="F126" s="22"/>
      <c r="G126" s="21"/>
      <c r="H126" s="21"/>
      <c r="I126" s="30">
        <f t="shared" si="25"/>
        <v>3.2729685234783887</v>
      </c>
      <c r="J126" s="21"/>
      <c r="K126" s="158">
        <v>14.86</v>
      </c>
      <c r="L126" s="15"/>
      <c r="M126" s="15">
        <f t="shared" si="24"/>
        <v>28.18</v>
      </c>
      <c r="N126" s="168">
        <v>0.66700000000000004</v>
      </c>
      <c r="O126" s="104">
        <v>5.32</v>
      </c>
      <c r="R126" s="41"/>
      <c r="S126" s="185"/>
      <c r="T126" s="191">
        <f t="shared" si="26"/>
        <v>28.18</v>
      </c>
      <c r="U126" s="192">
        <f t="shared" si="27"/>
        <v>3.9177522278913934</v>
      </c>
      <c r="V126" s="185">
        <f t="shared" si="28"/>
        <v>0.66699731679850971</v>
      </c>
      <c r="W126" s="41">
        <f t="shared" si="29"/>
        <v>5.3199157502537231</v>
      </c>
    </row>
    <row r="127" spans="1:23">
      <c r="A127" s="18">
        <v>14</v>
      </c>
      <c r="B127" s="9" t="s">
        <v>90</v>
      </c>
      <c r="C127" s="19"/>
      <c r="D127" s="20">
        <v>13.2</v>
      </c>
      <c r="E127" s="21"/>
      <c r="F127" s="22"/>
      <c r="G127" s="21"/>
      <c r="H127" s="21"/>
      <c r="I127" s="30">
        <f t="shared" si="25"/>
        <v>3.2434823205641692</v>
      </c>
      <c r="J127" s="21"/>
      <c r="K127" s="158">
        <v>14.72</v>
      </c>
      <c r="L127" s="15"/>
      <c r="M127" s="15">
        <f t="shared" si="24"/>
        <v>27.92</v>
      </c>
      <c r="N127" s="168">
        <v>0.66100000000000003</v>
      </c>
      <c r="O127" s="104">
        <v>5.27</v>
      </c>
      <c r="R127" s="41"/>
      <c r="S127" s="185"/>
      <c r="T127" s="191">
        <f t="shared" si="26"/>
        <v>27.92</v>
      </c>
      <c r="U127" s="192">
        <f t="shared" si="27"/>
        <v>3.8816054720627289</v>
      </c>
      <c r="V127" s="185">
        <f t="shared" si="28"/>
        <v>0.66084333161867959</v>
      </c>
      <c r="W127" s="41">
        <f t="shared" si="29"/>
        <v>5.2708320705139791</v>
      </c>
    </row>
    <row r="128" spans="1:23">
      <c r="A128" s="18">
        <v>15</v>
      </c>
      <c r="B128" s="9" t="s">
        <v>113</v>
      </c>
      <c r="C128" s="19"/>
      <c r="D128" s="20">
        <v>17.260000000000002</v>
      </c>
      <c r="E128" s="21"/>
      <c r="F128" s="22"/>
      <c r="G128" s="21"/>
      <c r="H128" s="21"/>
      <c r="I128" s="30">
        <f t="shared" si="25"/>
        <v>4.24109885249527</v>
      </c>
      <c r="J128" s="21"/>
      <c r="K128" s="158">
        <v>19.25</v>
      </c>
      <c r="L128" s="15"/>
      <c r="M128" s="15">
        <f t="shared" si="24"/>
        <v>36.510000000000005</v>
      </c>
      <c r="N128" s="168">
        <v>0.86299999999999999</v>
      </c>
      <c r="O128" s="104">
        <v>6.89</v>
      </c>
      <c r="R128" s="41"/>
      <c r="S128" s="185"/>
      <c r="T128" s="191">
        <f t="shared" si="26"/>
        <v>36.510000000000005</v>
      </c>
      <c r="U128" s="192">
        <f t="shared" si="27"/>
        <v>5.0758386742482182</v>
      </c>
      <c r="V128" s="185">
        <f t="shared" si="28"/>
        <v>0.86416153429075904</v>
      </c>
      <c r="W128" s="41">
        <f t="shared" si="29"/>
        <v>6.892481335761655</v>
      </c>
    </row>
    <row r="129" spans="1:23">
      <c r="A129" s="18">
        <v>16</v>
      </c>
      <c r="B129" s="9" t="s">
        <v>114</v>
      </c>
      <c r="C129" s="19"/>
      <c r="D129" s="20">
        <v>16.63</v>
      </c>
      <c r="E129" s="21"/>
      <c r="F129" s="22"/>
      <c r="G129" s="21"/>
      <c r="H129" s="21"/>
      <c r="I129" s="30">
        <f t="shared" si="25"/>
        <v>4.0862962871956157</v>
      </c>
      <c r="J129" s="21"/>
      <c r="K129" s="158">
        <v>18.55</v>
      </c>
      <c r="L129" s="15"/>
      <c r="M129" s="15">
        <f t="shared" si="24"/>
        <v>35.18</v>
      </c>
      <c r="N129" s="168">
        <v>0.83299999999999996</v>
      </c>
      <c r="O129" s="104">
        <v>6.64</v>
      </c>
      <c r="R129" s="41"/>
      <c r="S129" s="185"/>
      <c r="T129" s="191">
        <f t="shared" si="26"/>
        <v>35.18</v>
      </c>
      <c r="U129" s="192">
        <f t="shared" si="27"/>
        <v>4.8909341155862034</v>
      </c>
      <c r="V129" s="185">
        <f t="shared" si="28"/>
        <v>0.83268153317855109</v>
      </c>
      <c r="W129" s="41">
        <f t="shared" si="29"/>
        <v>6.6413994355545052</v>
      </c>
    </row>
    <row r="130" spans="1:23">
      <c r="A130" s="18">
        <v>17</v>
      </c>
      <c r="B130" s="9" t="s">
        <v>115</v>
      </c>
      <c r="C130" s="19"/>
      <c r="D130" s="20">
        <v>13.08</v>
      </c>
      <c r="E130" s="21"/>
      <c r="F130" s="22"/>
      <c r="G130" s="21"/>
      <c r="H130" s="21"/>
      <c r="I130" s="30">
        <f t="shared" si="25"/>
        <v>3.2139961176499496</v>
      </c>
      <c r="J130" s="21"/>
      <c r="K130" s="158">
        <v>14.59</v>
      </c>
      <c r="L130" s="15"/>
      <c r="M130" s="15">
        <f t="shared" si="24"/>
        <v>27.67</v>
      </c>
      <c r="N130" s="168">
        <v>0.65500000000000003</v>
      </c>
      <c r="O130" s="104">
        <v>5.22</v>
      </c>
      <c r="R130" s="41"/>
      <c r="S130" s="185"/>
      <c r="T130" s="191">
        <f t="shared" si="26"/>
        <v>27.67</v>
      </c>
      <c r="U130" s="192">
        <f t="shared" si="27"/>
        <v>3.8468489760736286</v>
      </c>
      <c r="V130" s="185">
        <f t="shared" si="28"/>
        <v>0.65492603817653516</v>
      </c>
      <c r="W130" s="41">
        <f t="shared" si="29"/>
        <v>5.2236362246103791</v>
      </c>
    </row>
    <row r="131" spans="1:23">
      <c r="A131" s="18">
        <v>18</v>
      </c>
      <c r="B131" s="9" t="s">
        <v>116</v>
      </c>
      <c r="C131" s="19"/>
      <c r="D131" s="20">
        <v>13.34</v>
      </c>
      <c r="E131" s="21"/>
      <c r="F131" s="22"/>
      <c r="G131" s="21"/>
      <c r="H131" s="21"/>
      <c r="I131" s="30">
        <f t="shared" si="25"/>
        <v>3.2778828906307589</v>
      </c>
      <c r="J131" s="21"/>
      <c r="K131" s="158">
        <v>14.88</v>
      </c>
      <c r="L131" s="15"/>
      <c r="M131" s="15">
        <f t="shared" si="24"/>
        <v>28.22</v>
      </c>
      <c r="N131" s="168">
        <v>0.66800000000000004</v>
      </c>
      <c r="O131" s="104">
        <v>5.33</v>
      </c>
      <c r="R131" s="41"/>
      <c r="S131" s="185"/>
      <c r="T131" s="191">
        <f t="shared" si="26"/>
        <v>28.22</v>
      </c>
      <c r="U131" s="192">
        <f t="shared" si="27"/>
        <v>3.9233132672496493</v>
      </c>
      <c r="V131" s="185">
        <f t="shared" si="28"/>
        <v>0.66794408374925274</v>
      </c>
      <c r="W131" s="41">
        <f t="shared" si="29"/>
        <v>5.3274670855982977</v>
      </c>
    </row>
    <row r="132" spans="1:23">
      <c r="A132" s="18">
        <v>19</v>
      </c>
      <c r="B132" s="9" t="s">
        <v>117</v>
      </c>
      <c r="C132" s="19"/>
      <c r="D132" s="20">
        <v>13.2</v>
      </c>
      <c r="E132" s="21"/>
      <c r="F132" s="22"/>
      <c r="G132" s="21"/>
      <c r="H132" s="21"/>
      <c r="I132" s="30">
        <f t="shared" si="25"/>
        <v>3.2434823205641692</v>
      </c>
      <c r="J132" s="21"/>
      <c r="K132" s="158">
        <v>14.72</v>
      </c>
      <c r="L132" s="15"/>
      <c r="M132" s="15">
        <f t="shared" si="24"/>
        <v>27.92</v>
      </c>
      <c r="N132" s="168">
        <v>0.66100000000000003</v>
      </c>
      <c r="O132" s="104">
        <v>5.27</v>
      </c>
      <c r="R132" s="41"/>
      <c r="S132" s="185"/>
      <c r="T132" s="191">
        <f t="shared" si="26"/>
        <v>27.92</v>
      </c>
      <c r="U132" s="192">
        <f t="shared" si="27"/>
        <v>3.8816054720627289</v>
      </c>
      <c r="V132" s="185">
        <f t="shared" si="28"/>
        <v>0.66084333161867959</v>
      </c>
      <c r="W132" s="41">
        <f t="shared" si="29"/>
        <v>5.2708320705139791</v>
      </c>
    </row>
    <row r="133" spans="1:23">
      <c r="A133" s="18">
        <v>20</v>
      </c>
      <c r="B133" s="9" t="s">
        <v>118</v>
      </c>
      <c r="C133" s="19"/>
      <c r="D133" s="20">
        <v>13.34</v>
      </c>
      <c r="E133" s="21"/>
      <c r="F133" s="22"/>
      <c r="G133" s="21"/>
      <c r="H133" s="21"/>
      <c r="I133" s="30">
        <f t="shared" si="25"/>
        <v>3.2778828906307589</v>
      </c>
      <c r="J133" s="21"/>
      <c r="K133" s="158">
        <v>14.88</v>
      </c>
      <c r="L133" s="15"/>
      <c r="M133" s="15">
        <f t="shared" si="24"/>
        <v>28.22</v>
      </c>
      <c r="N133" s="168">
        <v>0.66800000000000004</v>
      </c>
      <c r="O133" s="104">
        <v>5.33</v>
      </c>
      <c r="R133" s="41"/>
      <c r="S133" s="185"/>
      <c r="T133" s="191">
        <f t="shared" si="26"/>
        <v>28.22</v>
      </c>
      <c r="U133" s="192">
        <f t="shared" si="27"/>
        <v>3.9233132672496493</v>
      </c>
      <c r="V133" s="185">
        <f t="shared" si="28"/>
        <v>0.66794408374925274</v>
      </c>
      <c r="W133" s="41">
        <f t="shared" si="29"/>
        <v>5.3274670855982977</v>
      </c>
    </row>
    <row r="134" spans="1:23">
      <c r="A134" s="18">
        <v>21</v>
      </c>
      <c r="B134" s="9" t="s">
        <v>119</v>
      </c>
      <c r="C134" s="19"/>
      <c r="D134" s="20">
        <v>17.829999999999998</v>
      </c>
      <c r="E134" s="21"/>
      <c r="F134" s="22"/>
      <c r="G134" s="21"/>
      <c r="H134" s="21"/>
      <c r="I134" s="30">
        <f t="shared" si="25"/>
        <v>4.3811583163378129</v>
      </c>
      <c r="J134" s="21"/>
      <c r="K134" s="158">
        <v>19.89</v>
      </c>
      <c r="L134" s="15"/>
      <c r="M134" s="15">
        <f t="shared" si="24"/>
        <v>37.72</v>
      </c>
      <c r="N134" s="168">
        <v>0.89300000000000002</v>
      </c>
      <c r="O134" s="104">
        <v>7.12</v>
      </c>
      <c r="R134" s="41"/>
      <c r="S134" s="185"/>
      <c r="T134" s="191">
        <f t="shared" si="26"/>
        <v>37.72</v>
      </c>
      <c r="U134" s="192">
        <f t="shared" si="27"/>
        <v>5.2440601148354631</v>
      </c>
      <c r="V134" s="185">
        <f t="shared" si="28"/>
        <v>0.89280123455073745</v>
      </c>
      <c r="W134" s="41">
        <f t="shared" si="29"/>
        <v>7.1209092299350747</v>
      </c>
    </row>
    <row r="135" spans="1:23">
      <c r="A135" s="18">
        <v>22</v>
      </c>
      <c r="B135" s="9" t="s">
        <v>120</v>
      </c>
      <c r="C135" s="19"/>
      <c r="D135" s="20">
        <v>18.260000000000002</v>
      </c>
      <c r="E135" s="21"/>
      <c r="F135" s="22"/>
      <c r="G135" s="21"/>
      <c r="H135" s="21"/>
      <c r="I135" s="30">
        <f t="shared" si="25"/>
        <v>4.4868172101137676</v>
      </c>
      <c r="J135" s="21"/>
      <c r="K135" s="158">
        <v>20.37</v>
      </c>
      <c r="L135" s="15"/>
      <c r="M135" s="15">
        <f t="shared" si="24"/>
        <v>38.630000000000003</v>
      </c>
      <c r="N135" s="168">
        <v>0.91400000000000003</v>
      </c>
      <c r="O135" s="104">
        <v>7.29</v>
      </c>
      <c r="R135" s="41"/>
      <c r="S135" s="185"/>
      <c r="T135" s="191">
        <f t="shared" si="26"/>
        <v>38.630000000000003</v>
      </c>
      <c r="U135" s="192">
        <f t="shared" si="27"/>
        <v>5.3705737602357893</v>
      </c>
      <c r="V135" s="185">
        <f t="shared" si="28"/>
        <v>0.91434018268014294</v>
      </c>
      <c r="W135" s="41">
        <f t="shared" si="29"/>
        <v>7.2927021090241784</v>
      </c>
    </row>
    <row r="136" spans="1:23">
      <c r="A136" s="18">
        <v>23</v>
      </c>
      <c r="B136" s="9" t="s">
        <v>121</v>
      </c>
      <c r="C136" s="19"/>
      <c r="D136" s="20">
        <v>14.38</v>
      </c>
      <c r="E136" s="21"/>
      <c r="F136" s="22"/>
      <c r="G136" s="21"/>
      <c r="H136" s="21"/>
      <c r="I136" s="30">
        <f t="shared" si="25"/>
        <v>3.5334299825539963</v>
      </c>
      <c r="J136" s="21"/>
      <c r="K136" s="158">
        <v>16.04</v>
      </c>
      <c r="L136" s="15"/>
      <c r="M136" s="15">
        <f t="shared" si="24"/>
        <v>30.42</v>
      </c>
      <c r="N136" s="168">
        <v>0.72</v>
      </c>
      <c r="O136" s="104">
        <v>5.74</v>
      </c>
      <c r="R136" s="41"/>
      <c r="S136" s="185"/>
      <c r="T136" s="191">
        <f t="shared" si="26"/>
        <v>30.42</v>
      </c>
      <c r="U136" s="192">
        <f t="shared" si="27"/>
        <v>4.2291704319537331</v>
      </c>
      <c r="V136" s="185">
        <f t="shared" si="28"/>
        <v>0.72001626604012303</v>
      </c>
      <c r="W136" s="41">
        <f t="shared" si="29"/>
        <v>5.7427905295499739</v>
      </c>
    </row>
    <row r="137" spans="1:23">
      <c r="A137" s="18">
        <v>24</v>
      </c>
      <c r="B137" s="9" t="s">
        <v>122</v>
      </c>
      <c r="C137" s="19"/>
      <c r="D137" s="20">
        <v>13.74</v>
      </c>
      <c r="E137" s="21"/>
      <c r="F137" s="22"/>
      <c r="G137" s="21"/>
      <c r="H137" s="21"/>
      <c r="I137" s="30">
        <f t="shared" si="25"/>
        <v>3.3761702336781578</v>
      </c>
      <c r="J137" s="21"/>
      <c r="K137" s="158">
        <v>15.33</v>
      </c>
      <c r="L137" s="15"/>
      <c r="M137" s="15">
        <f t="shared" si="24"/>
        <v>29.07</v>
      </c>
      <c r="N137" s="168">
        <v>0.68799999999999994</v>
      </c>
      <c r="O137" s="104">
        <v>5.49</v>
      </c>
      <c r="R137" s="41"/>
      <c r="S137" s="185"/>
      <c r="T137" s="191">
        <f t="shared" si="26"/>
        <v>29.07</v>
      </c>
      <c r="U137" s="192">
        <f t="shared" si="27"/>
        <v>4.0414853536125905</v>
      </c>
      <c r="V137" s="185">
        <f t="shared" si="28"/>
        <v>0.68806288145254346</v>
      </c>
      <c r="W137" s="41">
        <f t="shared" si="29"/>
        <v>5.4879329616705368</v>
      </c>
    </row>
    <row r="138" spans="1:23">
      <c r="A138" s="18">
        <v>25</v>
      </c>
      <c r="B138" s="9" t="s">
        <v>123</v>
      </c>
      <c r="C138" s="19"/>
      <c r="D138" s="20">
        <v>14.56</v>
      </c>
      <c r="E138" s="21"/>
      <c r="F138" s="22"/>
      <c r="G138" s="21"/>
      <c r="H138" s="21"/>
      <c r="I138" s="30">
        <f t="shared" si="25"/>
        <v>3.5776592869253263</v>
      </c>
      <c r="J138" s="21"/>
      <c r="K138" s="158">
        <v>16.239999999999998</v>
      </c>
      <c r="L138" s="15"/>
      <c r="M138" s="15">
        <f t="shared" si="24"/>
        <v>30.799999999999997</v>
      </c>
      <c r="N138" s="168">
        <v>0.72899999999999998</v>
      </c>
      <c r="O138" s="104">
        <v>5.81</v>
      </c>
      <c r="R138" s="41"/>
      <c r="S138" s="185"/>
      <c r="T138" s="191">
        <f t="shared" si="26"/>
        <v>30.799999999999997</v>
      </c>
      <c r="U138" s="192">
        <f t="shared" si="27"/>
        <v>4.2820003058571645</v>
      </c>
      <c r="V138" s="185">
        <f t="shared" si="28"/>
        <v>0.72901055207218224</v>
      </c>
      <c r="W138" s="41">
        <f t="shared" si="29"/>
        <v>5.8145282153234437</v>
      </c>
    </row>
    <row r="139" spans="1:23">
      <c r="A139" s="18">
        <v>26</v>
      </c>
      <c r="B139" s="9" t="s">
        <v>124</v>
      </c>
      <c r="C139" s="19"/>
      <c r="D139" s="20">
        <v>16.93</v>
      </c>
      <c r="E139" s="21"/>
      <c r="F139" s="22"/>
      <c r="G139" s="21"/>
      <c r="H139" s="21"/>
      <c r="I139" s="30">
        <f t="shared" si="25"/>
        <v>4.1600117944811652</v>
      </c>
      <c r="J139" s="21"/>
      <c r="K139" s="158">
        <v>18.88</v>
      </c>
      <c r="L139" s="15"/>
      <c r="M139" s="15">
        <f t="shared" si="24"/>
        <v>35.81</v>
      </c>
      <c r="N139" s="168">
        <v>0.84799999999999998</v>
      </c>
      <c r="O139" s="104">
        <v>6.76</v>
      </c>
      <c r="R139" s="41"/>
      <c r="S139" s="185"/>
      <c r="T139" s="191">
        <f t="shared" si="26"/>
        <v>35.81</v>
      </c>
      <c r="U139" s="192">
        <f t="shared" si="27"/>
        <v>4.9785204854787368</v>
      </c>
      <c r="V139" s="185">
        <f t="shared" si="28"/>
        <v>0.84759311265275483</v>
      </c>
      <c r="W139" s="41">
        <f t="shared" si="29"/>
        <v>6.7603329672315757</v>
      </c>
    </row>
    <row r="140" spans="1:23">
      <c r="A140" s="18">
        <v>27</v>
      </c>
      <c r="B140" s="9" t="s">
        <v>125</v>
      </c>
      <c r="C140" s="19"/>
      <c r="D140" s="20">
        <v>17.11</v>
      </c>
      <c r="E140" s="21"/>
      <c r="F140" s="22"/>
      <c r="G140" s="21"/>
      <c r="H140" s="21"/>
      <c r="I140" s="30">
        <f t="shared" si="25"/>
        <v>4.2042410988524948</v>
      </c>
      <c r="J140" s="21"/>
      <c r="K140" s="158">
        <v>19.100000000000001</v>
      </c>
      <c r="L140" s="15"/>
      <c r="M140" s="15">
        <f t="shared" si="24"/>
        <v>36.21</v>
      </c>
      <c r="N140" s="168">
        <v>0.85699999999999998</v>
      </c>
      <c r="O140" s="104">
        <v>6.84</v>
      </c>
      <c r="R140" s="41"/>
      <c r="S140" s="185"/>
      <c r="T140" s="191">
        <f t="shared" si="26"/>
        <v>36.21</v>
      </c>
      <c r="U140" s="192">
        <f t="shared" si="27"/>
        <v>5.0341308790612969</v>
      </c>
      <c r="V140" s="185">
        <f t="shared" si="28"/>
        <v>0.85706078216018566</v>
      </c>
      <c r="W140" s="41">
        <f t="shared" si="29"/>
        <v>6.8358463206773346</v>
      </c>
    </row>
    <row r="141" spans="1:23" ht="13.5" thickBot="1">
      <c r="A141" s="145"/>
      <c r="B141" s="138" t="s">
        <v>127</v>
      </c>
      <c r="C141" s="139"/>
      <c r="D141" s="142">
        <f>SUM(D118:D140)</f>
        <v>340.02000000000004</v>
      </c>
      <c r="E141" s="138"/>
      <c r="F141" s="141"/>
      <c r="G141" s="138"/>
      <c r="H141" s="142"/>
      <c r="I141" s="146">
        <f>SUM(I118:I140)</f>
        <v>83.549155957441556</v>
      </c>
      <c r="J141" s="138"/>
      <c r="K141" s="122">
        <f>SUM(K118:K140)</f>
        <v>379.27000000000004</v>
      </c>
      <c r="L141" s="142"/>
      <c r="M141" s="123">
        <f>SUM(M118:M140)</f>
        <v>719.29</v>
      </c>
      <c r="N141" s="184">
        <f>SUM(N118:N140)</f>
        <v>17.024999999999995</v>
      </c>
      <c r="O141" s="106">
        <f>SUM(O118:O140)</f>
        <v>135.79</v>
      </c>
      <c r="R141" s="41"/>
      <c r="S141" s="186"/>
      <c r="T141" s="191">
        <f t="shared" si="26"/>
        <v>719.29</v>
      </c>
      <c r="U141" s="192">
        <f>SUM(U118:U140)</f>
        <v>100.00000000000001</v>
      </c>
      <c r="V141" s="186">
        <v>17.024999999999999</v>
      </c>
      <c r="W141" s="26">
        <v>135.79</v>
      </c>
    </row>
    <row r="142" spans="1:23" ht="13.5" thickBot="1">
      <c r="A142" s="81"/>
      <c r="B142" s="175" t="s">
        <v>18</v>
      </c>
      <c r="C142" s="176"/>
      <c r="D142" s="177">
        <f>D117+D141</f>
        <v>406.97</v>
      </c>
      <c r="E142" s="178"/>
      <c r="F142" s="179"/>
      <c r="G142" s="178"/>
      <c r="H142" s="180"/>
      <c r="I142" s="181"/>
      <c r="J142" s="178"/>
      <c r="K142" s="182">
        <f>K113+K114+K115+K116+K141</f>
        <v>453.95000000000005</v>
      </c>
      <c r="L142" s="177"/>
      <c r="M142" s="177">
        <f>D142+K142</f>
        <v>860.92000000000007</v>
      </c>
      <c r="N142" s="66"/>
      <c r="O142" s="183"/>
      <c r="R142" s="41"/>
      <c r="S142" s="26"/>
      <c r="T142" s="191"/>
      <c r="U142" s="26"/>
      <c r="V142" s="26"/>
      <c r="W142" s="26"/>
    </row>
    <row r="143" spans="1:23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41"/>
      <c r="N143" s="83"/>
      <c r="O143" s="26"/>
      <c r="P143" s="26"/>
      <c r="Q143" s="26"/>
      <c r="R143" s="41"/>
      <c r="S143" s="83"/>
      <c r="T143" s="26"/>
      <c r="U143" s="26"/>
      <c r="V143" s="26"/>
      <c r="W143" s="26"/>
    </row>
    <row r="144" spans="1:23">
      <c r="B144" s="26"/>
      <c r="C144" s="26"/>
      <c r="D144" s="26"/>
      <c r="E144" s="26"/>
      <c r="F144" s="26"/>
      <c r="G144" s="26"/>
      <c r="H144" s="26"/>
      <c r="I144" s="26"/>
      <c r="J144" s="26"/>
      <c r="K144" s="32" t="s">
        <v>215</v>
      </c>
      <c r="L144" s="26"/>
      <c r="M144" s="26"/>
      <c r="N144" s="83"/>
      <c r="O144" s="26"/>
      <c r="P144" s="26"/>
      <c r="Q144" s="26"/>
    </row>
    <row r="145" spans="1:17">
      <c r="B145" s="32" t="s">
        <v>103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>
      <c r="B146" s="32" t="s">
        <v>104</v>
      </c>
      <c r="C146" s="2"/>
      <c r="D146" s="2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3"/>
      <c r="Q146" s="42" t="s">
        <v>207</v>
      </c>
    </row>
    <row r="148" spans="1:17">
      <c r="B148" s="32" t="s">
        <v>66</v>
      </c>
      <c r="C148" s="32"/>
      <c r="D148" s="32"/>
      <c r="E148" s="32"/>
      <c r="F148" s="32"/>
      <c r="G148" s="32"/>
      <c r="H148" s="32"/>
      <c r="I148" s="32"/>
      <c r="J148" s="32"/>
      <c r="K148" s="32"/>
      <c r="O148" s="17"/>
    </row>
    <row r="149" spans="1:17">
      <c r="B149" s="32" t="s">
        <v>67</v>
      </c>
      <c r="C149" s="32"/>
      <c r="D149" s="32"/>
      <c r="E149" s="32"/>
      <c r="F149" s="32"/>
      <c r="G149" s="32"/>
      <c r="H149" s="32"/>
      <c r="I149" s="32"/>
      <c r="J149" s="32"/>
      <c r="K149" s="32"/>
      <c r="O149" s="17"/>
    </row>
    <row r="150" spans="1:17">
      <c r="B150" s="32" t="s">
        <v>68</v>
      </c>
      <c r="C150" s="32"/>
      <c r="D150" s="32"/>
      <c r="E150" s="32"/>
      <c r="F150" s="32"/>
      <c r="G150" s="32"/>
      <c r="H150" s="32"/>
      <c r="I150" s="32"/>
      <c r="J150" s="32"/>
      <c r="K150" s="32"/>
      <c r="O150" s="17"/>
    </row>
    <row r="151" spans="1:17">
      <c r="B151" s="32" t="s">
        <v>72</v>
      </c>
      <c r="C151" s="32"/>
      <c r="D151" s="32"/>
      <c r="E151" s="32"/>
      <c r="F151" s="32"/>
      <c r="G151" s="32"/>
      <c r="H151" s="32"/>
      <c r="I151" s="32"/>
      <c r="J151" s="32"/>
      <c r="K151" s="32"/>
      <c r="O151" s="17"/>
    </row>
    <row r="152" spans="1:17">
      <c r="B152" s="32" t="s">
        <v>213</v>
      </c>
      <c r="C152" s="32"/>
      <c r="D152" s="32"/>
      <c r="E152" s="32"/>
      <c r="F152" s="32"/>
      <c r="G152" s="32"/>
      <c r="H152" s="32"/>
      <c r="I152" s="32"/>
      <c r="J152" s="32"/>
      <c r="K152" s="32"/>
      <c r="O152" s="17"/>
    </row>
    <row r="153" spans="1:17">
      <c r="B153" s="32" t="s">
        <v>69</v>
      </c>
      <c r="C153" s="32"/>
      <c r="D153" s="32"/>
      <c r="E153" s="32"/>
      <c r="F153" s="32"/>
      <c r="G153" s="32"/>
      <c r="H153" s="32"/>
      <c r="I153" s="32"/>
      <c r="J153" s="32"/>
      <c r="K153" s="32"/>
      <c r="O153" s="17"/>
      <c r="P153" s="3"/>
    </row>
    <row r="154" spans="1:17">
      <c r="B154" s="32" t="s">
        <v>73</v>
      </c>
      <c r="C154" s="32"/>
      <c r="D154" s="32"/>
      <c r="E154" s="32"/>
      <c r="F154" s="32"/>
      <c r="G154" s="32"/>
      <c r="H154" s="32"/>
      <c r="I154" s="32"/>
      <c r="J154" s="32"/>
      <c r="K154" s="32"/>
      <c r="O154" s="17"/>
      <c r="P154" s="3"/>
    </row>
    <row r="155" spans="1:17">
      <c r="B155" s="32" t="s">
        <v>74</v>
      </c>
      <c r="C155" s="32"/>
      <c r="D155" s="32"/>
      <c r="E155" s="32"/>
      <c r="F155" s="32"/>
      <c r="G155" s="32"/>
      <c r="H155" s="32"/>
      <c r="I155" s="32"/>
      <c r="J155" s="32"/>
      <c r="K155" s="32"/>
      <c r="P155" s="3"/>
    </row>
    <row r="156" spans="1:17">
      <c r="B156" s="32" t="s">
        <v>70</v>
      </c>
      <c r="C156" s="32"/>
      <c r="D156" s="43"/>
      <c r="E156" s="32"/>
      <c r="F156" s="32"/>
      <c r="G156" s="32"/>
      <c r="H156" s="32"/>
      <c r="I156" s="32"/>
      <c r="J156" s="32"/>
      <c r="K156" s="32"/>
      <c r="O156" s="17"/>
      <c r="P156" s="3"/>
    </row>
    <row r="157" spans="1:17">
      <c r="B157" s="32" t="s">
        <v>71</v>
      </c>
      <c r="C157" s="32"/>
      <c r="D157" s="32"/>
      <c r="E157" s="32"/>
      <c r="F157" s="32"/>
      <c r="G157" s="32"/>
      <c r="H157" s="32"/>
      <c r="I157" s="32"/>
      <c r="J157" s="32"/>
      <c r="K157" s="32"/>
      <c r="O157" s="17"/>
      <c r="P157" s="3"/>
    </row>
    <row r="158" spans="1:17">
      <c r="B158" s="32" t="s">
        <v>75</v>
      </c>
      <c r="M158" s="28"/>
      <c r="N158" s="1"/>
      <c r="O158" s="1"/>
      <c r="P158" s="1"/>
    </row>
    <row r="159" spans="1:17">
      <c r="A159" s="7"/>
      <c r="B159" s="32" t="s">
        <v>78</v>
      </c>
      <c r="C159" s="37"/>
      <c r="D159" s="38"/>
      <c r="E159" s="1"/>
      <c r="F159" s="39"/>
      <c r="G159" s="1"/>
      <c r="H159" s="40"/>
      <c r="I159" s="39"/>
      <c r="J159" s="1"/>
      <c r="K159" s="40"/>
      <c r="L159" s="38"/>
      <c r="M159" s="38"/>
      <c r="N159" s="26"/>
      <c r="O159" s="41"/>
      <c r="P159" s="26"/>
      <c r="Q159" s="26"/>
    </row>
    <row r="160" spans="1:17">
      <c r="A160" s="7"/>
      <c r="B160" s="17"/>
      <c r="Q160" s="3"/>
    </row>
    <row r="161" spans="1:18">
      <c r="A161" s="3"/>
      <c r="K161" s="1"/>
      <c r="L161" s="1"/>
      <c r="Q161" s="3"/>
      <c r="R161" s="1"/>
    </row>
    <row r="162" spans="1:18">
      <c r="E162" s="42" t="s">
        <v>208</v>
      </c>
      <c r="K162" s="1"/>
      <c r="L162" s="1"/>
    </row>
    <row r="163" spans="1:18">
      <c r="K163" s="1"/>
      <c r="L163" s="1"/>
    </row>
    <row r="164" spans="1:18">
      <c r="N164" s="3" t="s">
        <v>8</v>
      </c>
      <c r="O164" s="3"/>
      <c r="P164" s="3"/>
      <c r="Q164" s="3"/>
    </row>
    <row r="165" spans="1:18">
      <c r="K165" s="32" t="s">
        <v>215</v>
      </c>
      <c r="N165" s="3"/>
      <c r="O165" s="3" t="s">
        <v>9</v>
      </c>
      <c r="P165" s="3"/>
      <c r="Q165" s="3"/>
    </row>
  </sheetData>
  <phoneticPr fontId="2" type="noConversion"/>
  <pageMargins left="0.75" right="0.75" top="1" bottom="1" header="0.5" footer="0.5"/>
  <pageSetup paperSize="9" orientation="landscape" horizont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Home</cp:lastModifiedBy>
  <cp:lastPrinted>2019-08-21T12:45:52Z</cp:lastPrinted>
  <dcterms:created xsi:type="dcterms:W3CDTF">2001-10-25T17:09:38Z</dcterms:created>
  <dcterms:modified xsi:type="dcterms:W3CDTF">2019-08-21T12:47:23Z</dcterms:modified>
</cp:coreProperties>
</file>